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D31"/>
  <c r="N31" s="1"/>
  <c r="D30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0"/>
  <c r="K36" l="1"/>
  <c r="L36"/>
  <c r="M36"/>
  <c r="K33"/>
  <c r="L33"/>
  <c r="M33"/>
  <c r="K32"/>
  <c r="L32"/>
  <c r="M32"/>
  <c r="K26"/>
  <c r="L26"/>
  <c r="M26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H21"/>
  <c r="I21" s="1"/>
  <c r="J21" s="1"/>
  <c r="H22"/>
  <c r="H23"/>
  <c r="I23" s="1"/>
  <c r="J23" s="1"/>
  <c r="H24"/>
  <c r="I24"/>
  <c r="J24" s="1"/>
  <c r="H25"/>
  <c r="I25" s="1"/>
  <c r="J25" s="1"/>
  <c r="I20"/>
  <c r="J20"/>
  <c r="I22"/>
  <c r="J22"/>
  <c r="H35"/>
  <c r="I35"/>
  <c r="J35" s="1"/>
  <c r="I29"/>
  <c r="J29"/>
  <c r="H31"/>
  <c r="I31" s="1"/>
  <c r="J31" s="1"/>
  <c r="A31"/>
  <c r="H30"/>
  <c r="I30" s="1"/>
  <c r="L22"/>
  <c r="M22"/>
  <c r="L21"/>
  <c r="M21"/>
  <c r="H8"/>
  <c r="I8"/>
  <c r="I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I32" l="1"/>
  <c r="J30"/>
  <c r="N32" s="1"/>
  <c r="N33" s="1"/>
  <c r="N36" s="1"/>
  <c r="I33"/>
  <c r="J32"/>
  <c r="J8"/>
  <c r="J26" s="1"/>
  <c r="J33" l="1"/>
  <c r="G33" l="1"/>
  <c r="G36" s="1"/>
  <c r="J36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<sst xmlns="http://schemas.openxmlformats.org/spreadsheetml/2006/main" count="104" uniqueCount="67">
  <si>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</si>
  <si>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</si>
  <si>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</si>
  <si>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</si>
  <si>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</si>
  <si>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</si>
  <si>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</si>
  <si>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</si>
  <si>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</si>
  <si>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</si>
  <si>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</si>
  <si>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</si>
  <si>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</si>
  <si>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</si>
  <si>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</si>
  <si>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</si>
  <si>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</si>
  <si>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</si>
  <si>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</si>
  <si>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</si>
  <si>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</si>
  <si>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</si>
  <si>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</si>
  <si>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</si>
  <si>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</si>
  <si>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</si>
  <si>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</si>
  <si>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</si>
  <si>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</si>
  <si>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</si>
  <si>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</si>
  <si>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</si>
  <si>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</si>
  <si>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</si>
  <si>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</si>
  <si>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</si>
  <si>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</si>
  <si>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</si>
  <si>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</si>
  <si>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</si>
  <si>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</si>
  <si>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</si>
  <si>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</si>
  <si>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</si>
  <si>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</si>
  <si>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</si>
  <si>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</si>
  <si>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 12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</si>
  <si>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</si>
  <si>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</si>
  <si>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</si>
  <si>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</si>
  <si>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</si>
  <si>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</si>
  <si>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</si>
  <si>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</si>
  <si>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</si>
  <si>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</si>
  <si>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</si>
  <si>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</si>
  <si>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</si>
  <si>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</si>
  <si>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Замер сопротивления изоляции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</si>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</sst>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2" fillId="3" borderId="0" xfId="0" applyNumberFormat="1" applyFont="1" applyFill="1"/>
    <xf numFmtId="0" fontId="4" fillId="3" borderId="0" xfId="0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0" fontId="0" fillId="0" borderId="0" xfId="0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6" zoomScale="70" zoomScaleNormal="70" zoomScaleSheetLayoutView="85" workbookViewId="0">
      <selection sqref="A1:N39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9.5703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8" hidden="1" customWidth="1"/>
    <col min="10" max="10" width="13.28515625" style="65" hidden="1" customWidth="1"/>
    <col min="11" max="11" width="13.7109375" style="2" hidden="1" customWidth="1"/>
    <col min="12" max="12" width="16.5703125" style="2" hidden="1" customWidth="1"/>
    <col min="13" max="13" width="13.28515625" style="2" hidden="1" customWidth="1"/>
    <col min="14" max="14" width="26" style="2" customWidth="1"/>
    <col min="15" max="16384" width="8.85546875" style="2"/>
  </cols>
  <sheetData>
    <row r="1" spans="1:14">
      <c r="B1" s="2" t="s">
        <v>44</v>
      </c>
      <c r="F1" s="83"/>
      <c r="G1" s="7"/>
      <c r="H1" s="27" t="s">
        <v>34</v>
      </c>
    </row>
    <row r="2" spans="1:14">
      <c r="F2" s="8" t="s">
        <v>35</v>
      </c>
      <c r="G2" s="8"/>
      <c r="H2" s="29"/>
    </row>
    <row r="3" spans="1:14" ht="15" customHeight="1">
      <c r="A3" s="85" t="s">
        <v>66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s="44" customFormat="1" ht="29.2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20.25" customHeight="1">
      <c r="A5" s="9"/>
      <c r="B5" s="9" t="s">
        <v>47</v>
      </c>
      <c r="C5" s="9" t="s">
        <v>28</v>
      </c>
      <c r="D5" s="10">
        <v>1048.8</v>
      </c>
      <c r="E5" s="10">
        <v>1048.8</v>
      </c>
      <c r="F5" s="11"/>
      <c r="G5" s="11"/>
      <c r="H5" s="30"/>
      <c r="I5" s="31"/>
      <c r="K5" s="9"/>
      <c r="L5" s="9"/>
    </row>
    <row r="6" spans="1:14" ht="20.25" customHeight="1">
      <c r="A6" s="92" t="s">
        <v>33</v>
      </c>
      <c r="B6" s="92"/>
      <c r="C6" s="92"/>
      <c r="D6" s="92"/>
      <c r="E6" s="92"/>
      <c r="F6" s="92"/>
      <c r="G6" s="92"/>
      <c r="H6" s="92"/>
      <c r="I6" s="92"/>
      <c r="K6" s="86" t="s">
        <v>45</v>
      </c>
      <c r="L6" s="87"/>
      <c r="M6" s="87"/>
    </row>
    <row r="7" spans="1:14" ht="53.45" customHeight="1">
      <c r="A7" s="12" t="s">
        <v>22</v>
      </c>
      <c r="B7" s="12" t="s">
        <v>23</v>
      </c>
      <c r="C7" s="12" t="s">
        <v>55</v>
      </c>
      <c r="D7" s="12" t="s">
        <v>56</v>
      </c>
      <c r="E7" s="12" t="s">
        <v>57</v>
      </c>
      <c r="F7" s="13" t="s">
        <v>54</v>
      </c>
      <c r="G7" s="13" t="s">
        <v>58</v>
      </c>
      <c r="H7" s="32" t="s">
        <v>32</v>
      </c>
      <c r="I7" s="26" t="s">
        <v>24</v>
      </c>
      <c r="J7" s="32" t="s">
        <v>41</v>
      </c>
      <c r="K7" s="12" t="s">
        <v>46</v>
      </c>
      <c r="L7" s="12"/>
      <c r="M7" s="76"/>
      <c r="N7" s="32" t="s">
        <v>41</v>
      </c>
    </row>
    <row r="8" spans="1:14" ht="63">
      <c r="A8" s="12">
        <v>1</v>
      </c>
      <c r="B8" s="14" t="s">
        <v>11</v>
      </c>
      <c r="C8" s="12" t="s">
        <v>26</v>
      </c>
      <c r="D8" s="6">
        <v>0.1</v>
      </c>
      <c r="E8" s="6">
        <v>1048.8</v>
      </c>
      <c r="F8" s="13" t="s">
        <v>27</v>
      </c>
      <c r="G8" s="13">
        <v>12</v>
      </c>
      <c r="H8" s="33">
        <f t="shared" ref="H8:H25" si="0">D8*E8</f>
        <v>104.88</v>
      </c>
      <c r="I8" s="26">
        <f t="shared" ref="I8:I25" si="1">H8*G8</f>
        <v>1258.56</v>
      </c>
      <c r="J8" s="67">
        <f>I8/G8/E8</f>
        <v>0.1</v>
      </c>
      <c r="K8" s="12"/>
      <c r="L8" s="12"/>
      <c r="M8" s="76"/>
      <c r="N8" s="79">
        <f>J8*1.04*1.092*1.072*1.0915</f>
        <v>0.13288455398400001</v>
      </c>
    </row>
    <row r="9" spans="1:14" ht="63">
      <c r="A9" s="12">
        <f t="shared" ref="A9:A25" si="2">A8+1</f>
        <v>2</v>
      </c>
      <c r="B9" s="61" t="s">
        <v>50</v>
      </c>
      <c r="C9" s="12" t="s">
        <v>26</v>
      </c>
      <c r="D9" s="6">
        <v>0.08</v>
      </c>
      <c r="E9" s="6">
        <v>1048.8</v>
      </c>
      <c r="F9" s="13" t="s">
        <v>27</v>
      </c>
      <c r="G9" s="13">
        <v>12</v>
      </c>
      <c r="H9" s="33">
        <f t="shared" si="0"/>
        <v>83.903999999999996</v>
      </c>
      <c r="I9" s="26">
        <f t="shared" si="1"/>
        <v>1006.848</v>
      </c>
      <c r="J9" s="67">
        <f t="shared" ref="J9:J25" si="3">I9/G9/E9</f>
        <v>0.08</v>
      </c>
      <c r="K9" s="12"/>
      <c r="L9" s="12"/>
      <c r="M9" s="76"/>
      <c r="N9" s="79">
        <f t="shared" ref="N9:N25" si="4">J9*1.04*1.092*1.072*1.0915</f>
        <v>0.10630764318720001</v>
      </c>
    </row>
    <row r="10" spans="1:14" ht="63">
      <c r="A10" s="12">
        <f t="shared" si="2"/>
        <v>3</v>
      </c>
      <c r="B10" s="14" t="s">
        <v>12</v>
      </c>
      <c r="C10" s="12" t="s">
        <v>36</v>
      </c>
      <c r="D10" s="6">
        <v>0.15</v>
      </c>
      <c r="E10" s="6">
        <v>1048.8</v>
      </c>
      <c r="F10" s="13" t="s">
        <v>27</v>
      </c>
      <c r="G10" s="13">
        <v>12</v>
      </c>
      <c r="H10" s="33">
        <f t="shared" si="0"/>
        <v>157.32</v>
      </c>
      <c r="I10" s="26">
        <f t="shared" si="1"/>
        <v>1887.84</v>
      </c>
      <c r="J10" s="67">
        <f t="shared" si="3"/>
        <v>0.15</v>
      </c>
      <c r="K10" s="12"/>
      <c r="L10" s="12"/>
      <c r="M10" s="76"/>
      <c r="N10" s="79">
        <f t="shared" si="4"/>
        <v>0.19932683097600001</v>
      </c>
    </row>
    <row r="11" spans="1:14" ht="30" customHeight="1">
      <c r="A11" s="12">
        <f t="shared" si="2"/>
        <v>4</v>
      </c>
      <c r="B11" s="14" t="s">
        <v>13</v>
      </c>
      <c r="C11" s="12" t="s">
        <v>37</v>
      </c>
      <c r="D11" s="6">
        <v>7.0000000000000007E-2</v>
      </c>
      <c r="E11" s="6">
        <v>1048.8</v>
      </c>
      <c r="F11" s="13" t="s">
        <v>27</v>
      </c>
      <c r="G11" s="13">
        <v>12</v>
      </c>
      <c r="H11" s="33">
        <f t="shared" si="0"/>
        <v>73.415999999999997</v>
      </c>
      <c r="I11" s="26">
        <f t="shared" si="1"/>
        <v>880.99199999999996</v>
      </c>
      <c r="J11" s="67">
        <f t="shared" si="3"/>
        <v>7.0000000000000007E-2</v>
      </c>
      <c r="K11" s="12"/>
      <c r="L11" s="12"/>
      <c r="M11" s="76"/>
      <c r="N11" s="79">
        <f t="shared" si="4"/>
        <v>9.3019187788800015E-2</v>
      </c>
    </row>
    <row r="12" spans="1:14" ht="78.75">
      <c r="A12" s="12">
        <f t="shared" si="2"/>
        <v>5</v>
      </c>
      <c r="B12" s="14" t="s">
        <v>14</v>
      </c>
      <c r="C12" s="12" t="s">
        <v>38</v>
      </c>
      <c r="D12" s="6">
        <v>0.04</v>
      </c>
      <c r="E12" s="6">
        <v>1048.8</v>
      </c>
      <c r="F12" s="13" t="s">
        <v>27</v>
      </c>
      <c r="G12" s="13">
        <v>12</v>
      </c>
      <c r="H12" s="33">
        <f t="shared" si="0"/>
        <v>41.951999999999998</v>
      </c>
      <c r="I12" s="26">
        <f t="shared" si="1"/>
        <v>503.42399999999998</v>
      </c>
      <c r="J12" s="67">
        <f t="shared" si="3"/>
        <v>0.04</v>
      </c>
      <c r="K12" s="12"/>
      <c r="L12" s="12"/>
      <c r="M12" s="76"/>
      <c r="N12" s="79">
        <f t="shared" si="4"/>
        <v>5.3153821593600006E-2</v>
      </c>
    </row>
    <row r="13" spans="1:14" ht="63">
      <c r="A13" s="12">
        <f t="shared" si="2"/>
        <v>6</v>
      </c>
      <c r="B13" s="14" t="s">
        <v>15</v>
      </c>
      <c r="C13" s="12" t="s">
        <v>39</v>
      </c>
      <c r="D13" s="6">
        <v>0.19</v>
      </c>
      <c r="E13" s="6">
        <v>1048.8</v>
      </c>
      <c r="F13" s="13" t="s">
        <v>27</v>
      </c>
      <c r="G13" s="13">
        <v>12</v>
      </c>
      <c r="H13" s="33">
        <f t="shared" si="0"/>
        <v>199.27199999999999</v>
      </c>
      <c r="I13" s="26">
        <f t="shared" si="1"/>
        <v>2391.2640000000001</v>
      </c>
      <c r="J13" s="67">
        <f t="shared" si="3"/>
        <v>0.19000000000000003</v>
      </c>
      <c r="K13" s="12"/>
      <c r="L13" s="12"/>
      <c r="M13" s="76"/>
      <c r="N13" s="79">
        <f t="shared" si="4"/>
        <v>0.25248065256960006</v>
      </c>
    </row>
    <row r="14" spans="1:14" ht="63">
      <c r="A14" s="12">
        <f t="shared" si="2"/>
        <v>7</v>
      </c>
      <c r="B14" s="14" t="s">
        <v>51</v>
      </c>
      <c r="C14" s="12" t="s">
        <v>4</v>
      </c>
      <c r="D14" s="6">
        <v>0.17</v>
      </c>
      <c r="E14" s="6">
        <v>1048.8</v>
      </c>
      <c r="F14" s="13" t="s">
        <v>27</v>
      </c>
      <c r="G14" s="13">
        <v>12</v>
      </c>
      <c r="H14" s="33">
        <f t="shared" si="0"/>
        <v>178.29599999999999</v>
      </c>
      <c r="I14" s="26">
        <f t="shared" si="1"/>
        <v>2139.5519999999997</v>
      </c>
      <c r="J14" s="67">
        <f t="shared" si="3"/>
        <v>0.16999999999999998</v>
      </c>
      <c r="K14" s="12"/>
      <c r="L14" s="12"/>
      <c r="M14" s="76"/>
      <c r="N14" s="79">
        <f t="shared" si="4"/>
        <v>0.22590374177280001</v>
      </c>
    </row>
    <row r="15" spans="1:14" ht="63">
      <c r="A15" s="12">
        <f t="shared" si="2"/>
        <v>8</v>
      </c>
      <c r="B15" s="14" t="s">
        <v>16</v>
      </c>
      <c r="C15" s="12" t="s">
        <v>4</v>
      </c>
      <c r="D15" s="6">
        <v>0.1</v>
      </c>
      <c r="E15" s="6">
        <v>1048.8</v>
      </c>
      <c r="F15" s="13" t="s">
        <v>27</v>
      </c>
      <c r="G15" s="13">
        <v>12</v>
      </c>
      <c r="H15" s="33">
        <f t="shared" si="0"/>
        <v>104.88</v>
      </c>
      <c r="I15" s="26">
        <f t="shared" si="1"/>
        <v>1258.56</v>
      </c>
      <c r="J15" s="67">
        <f t="shared" si="3"/>
        <v>0.1</v>
      </c>
      <c r="K15" s="12"/>
      <c r="L15" s="12"/>
      <c r="M15" s="76"/>
      <c r="N15" s="79">
        <f t="shared" si="4"/>
        <v>0.13288455398400001</v>
      </c>
    </row>
    <row r="16" spans="1:14" ht="33" customHeight="1">
      <c r="A16" s="12">
        <f t="shared" si="2"/>
        <v>9</v>
      </c>
      <c r="B16" s="14" t="s">
        <v>52</v>
      </c>
      <c r="C16" s="12" t="s">
        <v>26</v>
      </c>
      <c r="D16" s="6">
        <v>0.1</v>
      </c>
      <c r="E16" s="6">
        <v>1048.8</v>
      </c>
      <c r="F16" s="13" t="s">
        <v>53</v>
      </c>
      <c r="G16" s="13">
        <v>12</v>
      </c>
      <c r="H16" s="33">
        <f t="shared" si="0"/>
        <v>104.88</v>
      </c>
      <c r="I16" s="26">
        <f t="shared" si="1"/>
        <v>1258.56</v>
      </c>
      <c r="J16" s="67">
        <f t="shared" si="3"/>
        <v>0.1</v>
      </c>
      <c r="K16" s="12"/>
      <c r="L16" s="12"/>
      <c r="M16" s="76"/>
      <c r="N16" s="79">
        <f t="shared" si="4"/>
        <v>0.13288455398400001</v>
      </c>
    </row>
    <row r="17" spans="1:17" ht="33" customHeight="1">
      <c r="A17" s="12">
        <f t="shared" si="2"/>
        <v>10</v>
      </c>
      <c r="B17" s="14" t="s">
        <v>42</v>
      </c>
      <c r="C17" s="12" t="s">
        <v>43</v>
      </c>
      <c r="D17" s="6">
        <v>0.1</v>
      </c>
      <c r="E17" s="6">
        <v>1048.8</v>
      </c>
      <c r="F17" s="13" t="s">
        <v>53</v>
      </c>
      <c r="G17" s="13">
        <v>12</v>
      </c>
      <c r="H17" s="33">
        <f t="shared" si="0"/>
        <v>104.88</v>
      </c>
      <c r="I17" s="26">
        <f t="shared" si="1"/>
        <v>1258.56</v>
      </c>
      <c r="J17" s="67">
        <f t="shared" si="3"/>
        <v>0.1</v>
      </c>
      <c r="K17" s="12"/>
      <c r="L17" s="12"/>
      <c r="M17" s="76"/>
      <c r="N17" s="79">
        <f t="shared" si="4"/>
        <v>0.13288455398400001</v>
      </c>
    </row>
    <row r="18" spans="1:17" ht="41.25" customHeight="1">
      <c r="A18" s="12">
        <f t="shared" si="2"/>
        <v>11</v>
      </c>
      <c r="B18" s="14" t="s">
        <v>17</v>
      </c>
      <c r="C18" s="12" t="s">
        <v>4</v>
      </c>
      <c r="D18" s="6">
        <v>0.05</v>
      </c>
      <c r="E18" s="6">
        <v>1048.8</v>
      </c>
      <c r="F18" s="13" t="s">
        <v>1</v>
      </c>
      <c r="G18" s="13">
        <v>12</v>
      </c>
      <c r="H18" s="33">
        <f t="shared" si="0"/>
        <v>52.44</v>
      </c>
      <c r="I18" s="26">
        <f t="shared" si="1"/>
        <v>629.28</v>
      </c>
      <c r="J18" s="67">
        <f t="shared" si="3"/>
        <v>0.05</v>
      </c>
      <c r="K18" s="12"/>
      <c r="L18" s="12"/>
      <c r="M18" s="76"/>
      <c r="N18" s="79">
        <f t="shared" si="4"/>
        <v>6.6442276992000004E-2</v>
      </c>
    </row>
    <row r="19" spans="1:17" ht="100.5" customHeight="1">
      <c r="A19" s="12">
        <f t="shared" si="2"/>
        <v>12</v>
      </c>
      <c r="B19" s="14" t="s">
        <v>18</v>
      </c>
      <c r="C19" s="12" t="s">
        <v>4</v>
      </c>
      <c r="D19" s="6">
        <v>0.08</v>
      </c>
      <c r="E19" s="6">
        <v>1048.8</v>
      </c>
      <c r="F19" s="13" t="s">
        <v>61</v>
      </c>
      <c r="G19" s="13">
        <v>12</v>
      </c>
      <c r="H19" s="33">
        <f t="shared" si="0"/>
        <v>83.903999999999996</v>
      </c>
      <c r="I19" s="26">
        <f t="shared" si="1"/>
        <v>1006.848</v>
      </c>
      <c r="J19" s="67">
        <f t="shared" si="3"/>
        <v>0.08</v>
      </c>
      <c r="K19" s="12"/>
      <c r="L19" s="12"/>
      <c r="M19" s="76"/>
      <c r="N19" s="79">
        <f t="shared" si="4"/>
        <v>0.10630764318720001</v>
      </c>
    </row>
    <row r="20" spans="1:17" s="44" customFormat="1" ht="33.75" customHeight="1">
      <c r="A20" s="39">
        <f t="shared" si="2"/>
        <v>13</v>
      </c>
      <c r="B20" s="14" t="s">
        <v>62</v>
      </c>
      <c r="C20" s="39" t="s">
        <v>40</v>
      </c>
      <c r="D20" s="40">
        <v>0.25</v>
      </c>
      <c r="E20" s="40">
        <v>1048.8</v>
      </c>
      <c r="F20" s="13" t="s">
        <v>0</v>
      </c>
      <c r="G20" s="41">
        <v>12</v>
      </c>
      <c r="H20" s="33">
        <f t="shared" si="0"/>
        <v>262.2</v>
      </c>
      <c r="I20" s="26">
        <f t="shared" si="1"/>
        <v>3146.3999999999996</v>
      </c>
      <c r="J20" s="68">
        <f t="shared" si="3"/>
        <v>0.25</v>
      </c>
      <c r="K20" s="39"/>
      <c r="L20" s="39"/>
      <c r="M20" s="77"/>
      <c r="N20" s="79">
        <f t="shared" si="4"/>
        <v>0.33221138495999997</v>
      </c>
    </row>
    <row r="21" spans="1:17" ht="31.5">
      <c r="A21" s="39">
        <f t="shared" si="2"/>
        <v>14</v>
      </c>
      <c r="B21" s="14" t="s">
        <v>48</v>
      </c>
      <c r="C21" s="12" t="s">
        <v>3</v>
      </c>
      <c r="D21" s="6">
        <v>3.3</v>
      </c>
      <c r="E21" s="6">
        <v>1048.8</v>
      </c>
      <c r="F21" s="13" t="s">
        <v>53</v>
      </c>
      <c r="G21" s="13">
        <v>12</v>
      </c>
      <c r="H21" s="33">
        <f t="shared" si="0"/>
        <v>3461.0399999999995</v>
      </c>
      <c r="I21" s="26">
        <f t="shared" si="1"/>
        <v>41532.479999999996</v>
      </c>
      <c r="J21" s="67">
        <f t="shared" si="3"/>
        <v>3.3</v>
      </c>
      <c r="K21" s="12">
        <v>834.7</v>
      </c>
      <c r="L21" s="12">
        <f>(3226.36+42.41)*12</f>
        <v>39225.24</v>
      </c>
      <c r="M21" s="76">
        <f>L21*0.06+L21</f>
        <v>41578.754399999998</v>
      </c>
      <c r="N21" s="79">
        <f t="shared" si="4"/>
        <v>4.3851902814720001</v>
      </c>
    </row>
    <row r="22" spans="1:17" ht="47.25">
      <c r="A22" s="39">
        <f t="shared" si="2"/>
        <v>15</v>
      </c>
      <c r="B22" s="14" t="s">
        <v>63</v>
      </c>
      <c r="C22" s="12" t="s">
        <v>2</v>
      </c>
      <c r="D22" s="6">
        <v>6.1</v>
      </c>
      <c r="E22" s="6">
        <v>1048.8</v>
      </c>
      <c r="F22" s="13" t="s">
        <v>5</v>
      </c>
      <c r="G22" s="13">
        <v>12</v>
      </c>
      <c r="H22" s="33">
        <f t="shared" si="0"/>
        <v>6397.6799999999994</v>
      </c>
      <c r="I22" s="26">
        <f t="shared" si="1"/>
        <v>76772.159999999989</v>
      </c>
      <c r="J22" s="67">
        <f t="shared" si="3"/>
        <v>6.1</v>
      </c>
      <c r="K22" s="12">
        <v>419.8</v>
      </c>
      <c r="L22" s="12">
        <f>(4557+488.82)*12</f>
        <v>60549.84</v>
      </c>
      <c r="M22" s="76">
        <f>L22*0.06+L22</f>
        <v>64182.830399999999</v>
      </c>
      <c r="N22" s="79">
        <f t="shared" si="4"/>
        <v>8.1059577930240003</v>
      </c>
    </row>
    <row r="23" spans="1:17">
      <c r="A23" s="39">
        <f t="shared" si="2"/>
        <v>16</v>
      </c>
      <c r="B23" s="15" t="s">
        <v>19</v>
      </c>
      <c r="C23" s="5" t="s">
        <v>26</v>
      </c>
      <c r="D23" s="6">
        <v>1.35</v>
      </c>
      <c r="E23" s="6">
        <v>1048.8</v>
      </c>
      <c r="F23" s="13" t="s">
        <v>53</v>
      </c>
      <c r="G23" s="13">
        <v>12</v>
      </c>
      <c r="H23" s="33">
        <f t="shared" si="0"/>
        <v>1415.88</v>
      </c>
      <c r="I23" s="26">
        <f t="shared" si="1"/>
        <v>16990.560000000001</v>
      </c>
      <c r="J23" s="67">
        <f t="shared" si="3"/>
        <v>1.35</v>
      </c>
      <c r="K23" s="12"/>
      <c r="L23" s="12"/>
      <c r="M23" s="76"/>
      <c r="N23" s="79">
        <f t="shared" si="4"/>
        <v>1.7939414787840002</v>
      </c>
    </row>
    <row r="24" spans="1:17">
      <c r="A24" s="39">
        <f t="shared" si="2"/>
        <v>17</v>
      </c>
      <c r="B24" s="15" t="s">
        <v>20</v>
      </c>
      <c r="C24" s="5" t="s">
        <v>29</v>
      </c>
      <c r="D24" s="6">
        <v>0.13</v>
      </c>
      <c r="E24" s="6">
        <v>1048.8</v>
      </c>
      <c r="F24" s="13" t="s">
        <v>53</v>
      </c>
      <c r="G24" s="13">
        <v>12</v>
      </c>
      <c r="H24" s="33">
        <f t="shared" si="0"/>
        <v>136.34399999999999</v>
      </c>
      <c r="I24" s="26">
        <f t="shared" si="1"/>
        <v>1636.1279999999999</v>
      </c>
      <c r="J24" s="67">
        <f t="shared" si="3"/>
        <v>0.13</v>
      </c>
      <c r="K24" s="12"/>
      <c r="L24" s="12"/>
      <c r="M24" s="76"/>
      <c r="N24" s="79">
        <f t="shared" si="4"/>
        <v>0.17274992017920002</v>
      </c>
    </row>
    <row r="25" spans="1:17" ht="48.75" customHeight="1">
      <c r="A25" s="39">
        <f t="shared" si="2"/>
        <v>18</v>
      </c>
      <c r="B25" s="46" t="s">
        <v>21</v>
      </c>
      <c r="C25" s="4" t="s">
        <v>26</v>
      </c>
      <c r="D25" s="6">
        <v>0.2</v>
      </c>
      <c r="E25" s="6">
        <v>1048.8</v>
      </c>
      <c r="F25" s="13" t="s">
        <v>53</v>
      </c>
      <c r="G25" s="13">
        <v>12</v>
      </c>
      <c r="H25" s="33">
        <f t="shared" si="0"/>
        <v>209.76</v>
      </c>
      <c r="I25" s="26">
        <f t="shared" si="1"/>
        <v>2517.12</v>
      </c>
      <c r="J25" s="67">
        <f t="shared" si="3"/>
        <v>0.2</v>
      </c>
      <c r="K25" s="12"/>
      <c r="L25" s="12"/>
      <c r="M25" s="76"/>
      <c r="N25" s="79">
        <f t="shared" si="4"/>
        <v>0.26576910796800002</v>
      </c>
    </row>
    <row r="26" spans="1:17" s="49" customFormat="1">
      <c r="A26" s="89" t="s">
        <v>59</v>
      </c>
      <c r="B26" s="93"/>
      <c r="C26" s="89"/>
      <c r="D26" s="89"/>
      <c r="E26" s="89"/>
      <c r="F26" s="89"/>
      <c r="G26" s="55"/>
      <c r="H26" s="55">
        <f>SUM(H8:H25)</f>
        <v>13172.928</v>
      </c>
      <c r="I26" s="55">
        <f>SUM(I8:I25)</f>
        <v>158075.13599999997</v>
      </c>
      <c r="J26" s="69">
        <f>SUM(J8:J25)</f>
        <v>12.559999999999999</v>
      </c>
      <c r="K26" s="69">
        <f t="shared" ref="K26:N26" si="5">SUM(K8:K25)</f>
        <v>1254.5</v>
      </c>
      <c r="L26" s="69">
        <f t="shared" si="5"/>
        <v>99775.079999999987</v>
      </c>
      <c r="M26" s="69">
        <f t="shared" si="5"/>
        <v>105761.5848</v>
      </c>
      <c r="N26" s="69">
        <f>SUM(N8:N25)+0.01</f>
        <v>16.700299980390405</v>
      </c>
    </row>
    <row r="27" spans="1:17" s="44" customFormat="1">
      <c r="A27" s="94" t="s">
        <v>6</v>
      </c>
      <c r="B27" s="94"/>
      <c r="C27" s="94"/>
      <c r="D27" s="94"/>
      <c r="E27" s="94"/>
      <c r="F27" s="94"/>
      <c r="G27" s="94"/>
      <c r="H27" s="94"/>
      <c r="I27" s="94"/>
      <c r="J27" s="66"/>
      <c r="K27" s="48"/>
      <c r="L27" s="48"/>
      <c r="N27" s="80"/>
    </row>
    <row r="28" spans="1:17" s="44" customFormat="1" ht="56.25" customHeight="1">
      <c r="A28" s="39" t="s">
        <v>22</v>
      </c>
      <c r="B28" s="39" t="s">
        <v>23</v>
      </c>
      <c r="C28" s="39" t="s">
        <v>55</v>
      </c>
      <c r="D28" s="39" t="s">
        <v>56</v>
      </c>
      <c r="E28" s="39" t="s">
        <v>57</v>
      </c>
      <c r="F28" s="41" t="s">
        <v>54</v>
      </c>
      <c r="G28" s="41" t="s">
        <v>58</v>
      </c>
      <c r="H28" s="50" t="s">
        <v>32</v>
      </c>
      <c r="I28" s="43" t="s">
        <v>24</v>
      </c>
      <c r="J28" s="50" t="s">
        <v>41</v>
      </c>
      <c r="K28" s="39"/>
      <c r="L28" s="39"/>
      <c r="N28" s="32" t="s">
        <v>41</v>
      </c>
    </row>
    <row r="29" spans="1:17" s="44" customFormat="1" ht="27.75" customHeight="1">
      <c r="A29" s="39">
        <v>1</v>
      </c>
      <c r="B29" s="51" t="s">
        <v>6</v>
      </c>
      <c r="C29" s="52"/>
      <c r="D29" s="40">
        <v>0</v>
      </c>
      <c r="E29" s="39">
        <v>1048.8</v>
      </c>
      <c r="F29" s="41" t="s">
        <v>31</v>
      </c>
      <c r="G29" s="41">
        <v>12</v>
      </c>
      <c r="H29" s="42"/>
      <c r="I29" s="43">
        <f>D29*E29*G29</f>
        <v>0</v>
      </c>
      <c r="J29" s="68">
        <f>I29/G29/E29</f>
        <v>0</v>
      </c>
      <c r="K29" s="39"/>
      <c r="L29" s="39"/>
      <c r="N29" s="80">
        <f>J29*1.04*1.092*1.072*1.0915</f>
        <v>0</v>
      </c>
    </row>
    <row r="30" spans="1:17" s="44" customFormat="1" ht="36.6" customHeight="1">
      <c r="A30" s="39">
        <v>2</v>
      </c>
      <c r="B30" s="53" t="s">
        <v>9</v>
      </c>
      <c r="C30" s="39" t="s">
        <v>8</v>
      </c>
      <c r="D30" s="84">
        <f>5.75*1.072*1.083</f>
        <v>6.6756120000000001</v>
      </c>
      <c r="E30" s="40">
        <v>1450</v>
      </c>
      <c r="F30" s="41" t="s">
        <v>31</v>
      </c>
      <c r="G30" s="41">
        <v>1</v>
      </c>
      <c r="H30" s="42">
        <f>D30*E30</f>
        <v>9679.6373999999996</v>
      </c>
      <c r="I30" s="43">
        <f>H30*G30</f>
        <v>9679.6373999999996</v>
      </c>
      <c r="J30" s="68">
        <f>I30/12/E29</f>
        <v>0.7691041666666667</v>
      </c>
      <c r="K30" s="39"/>
      <c r="L30" s="39"/>
      <c r="M30" s="77"/>
      <c r="N30" s="80">
        <f>D30*E30/E29/12</f>
        <v>0.7691041666666667</v>
      </c>
      <c r="Q30" s="82"/>
    </row>
    <row r="31" spans="1:17" s="44" customFormat="1" ht="34.5" customHeight="1">
      <c r="A31" s="39">
        <f>A30+1</f>
        <v>3</v>
      </c>
      <c r="B31" s="53" t="s">
        <v>10</v>
      </c>
      <c r="C31" s="39" t="s">
        <v>8</v>
      </c>
      <c r="D31" s="84">
        <f>5.84*1.072*1.083</f>
        <v>6.7800998400000001</v>
      </c>
      <c r="E31" s="40">
        <v>1450</v>
      </c>
      <c r="F31" s="41" t="s">
        <v>31</v>
      </c>
      <c r="G31" s="41">
        <v>1</v>
      </c>
      <c r="H31" s="42">
        <f>D31*E31</f>
        <v>9831.1447680000001</v>
      </c>
      <c r="I31" s="43">
        <f>H31*G31</f>
        <v>9831.1447680000001</v>
      </c>
      <c r="J31" s="68">
        <f>I31/12/E29</f>
        <v>0.78114231884057972</v>
      </c>
      <c r="K31" s="39"/>
      <c r="L31" s="39"/>
      <c r="M31" s="77"/>
      <c r="N31" s="80">
        <f>D31*E31/E29/12</f>
        <v>0.78114231884057972</v>
      </c>
      <c r="Q31" s="82"/>
    </row>
    <row r="32" spans="1:17" s="54" customFormat="1">
      <c r="A32" s="88" t="s">
        <v>59</v>
      </c>
      <c r="B32" s="88"/>
      <c r="C32" s="88"/>
      <c r="D32" s="88"/>
      <c r="E32" s="88"/>
      <c r="F32" s="88"/>
      <c r="G32" s="56"/>
      <c r="H32" s="57"/>
      <c r="I32" s="58">
        <f>SUM(I29:I31)</f>
        <v>19510.782167999998</v>
      </c>
      <c r="J32" s="70">
        <f>SUM(J29:J31)</f>
        <v>1.5502464855072464</v>
      </c>
      <c r="K32" s="70">
        <f t="shared" ref="K32:N32" si="6">SUM(K29:K31)</f>
        <v>0</v>
      </c>
      <c r="L32" s="70">
        <f t="shared" si="6"/>
        <v>0</v>
      </c>
      <c r="M32" s="70">
        <f t="shared" si="6"/>
        <v>0</v>
      </c>
      <c r="N32" s="70">
        <f t="shared" si="6"/>
        <v>1.5502464855072464</v>
      </c>
    </row>
    <row r="33" spans="1:14" s="49" customFormat="1">
      <c r="A33" s="89" t="s">
        <v>25</v>
      </c>
      <c r="B33" s="89"/>
      <c r="C33" s="89"/>
      <c r="D33" s="89"/>
      <c r="E33" s="89"/>
      <c r="F33" s="89"/>
      <c r="G33" s="59">
        <f>J33</f>
        <v>14.110246485507245</v>
      </c>
      <c r="H33" s="55"/>
      <c r="I33" s="60">
        <f>I26+I32</f>
        <v>177585.91816799997</v>
      </c>
      <c r="J33" s="71">
        <f>J32+J26</f>
        <v>14.110246485507245</v>
      </c>
      <c r="K33" s="71">
        <f t="shared" ref="K33:M33" si="7">K32+K26</f>
        <v>1254.5</v>
      </c>
      <c r="L33" s="71">
        <f t="shared" si="7"/>
        <v>99775.079999999987</v>
      </c>
      <c r="M33" s="71">
        <f t="shared" si="7"/>
        <v>105761.5848</v>
      </c>
      <c r="N33" s="71">
        <f>N26+N32</f>
        <v>18.250546465897649</v>
      </c>
    </row>
    <row r="34" spans="1:14">
      <c r="A34" s="91" t="s">
        <v>60</v>
      </c>
      <c r="B34" s="91"/>
      <c r="C34" s="91"/>
      <c r="D34" s="91"/>
      <c r="E34" s="91"/>
      <c r="F34" s="91"/>
      <c r="G34" s="91"/>
      <c r="H34" s="91"/>
      <c r="I34" s="91"/>
      <c r="J34" s="72"/>
      <c r="K34" s="28"/>
      <c r="L34" s="28"/>
      <c r="N34" s="79"/>
    </row>
    <row r="35" spans="1:14" s="25" customFormat="1" ht="63">
      <c r="A35" s="45">
        <v>1</v>
      </c>
      <c r="B35" s="47" t="s">
        <v>65</v>
      </c>
      <c r="C35" s="23" t="s">
        <v>26</v>
      </c>
      <c r="D35" s="24">
        <v>8.61</v>
      </c>
      <c r="E35" s="6">
        <v>1048.8</v>
      </c>
      <c r="F35" s="75" t="s">
        <v>7</v>
      </c>
      <c r="G35" s="13">
        <v>12</v>
      </c>
      <c r="H35" s="33">
        <f>D35*E35</f>
        <v>9030.1679999999997</v>
      </c>
      <c r="I35" s="26">
        <f>H35*G35</f>
        <v>108362.016</v>
      </c>
      <c r="J35" s="67">
        <f>I35/G35/E35</f>
        <v>8.61</v>
      </c>
      <c r="K35" s="22"/>
      <c r="L35" s="22"/>
      <c r="M35" s="78"/>
      <c r="N35" s="81">
        <v>10.6</v>
      </c>
    </row>
    <row r="36" spans="1:14" s="25" customFormat="1">
      <c r="A36" s="89" t="s">
        <v>64</v>
      </c>
      <c r="B36" s="89"/>
      <c r="C36" s="89"/>
      <c r="D36" s="89"/>
      <c r="E36" s="89"/>
      <c r="F36" s="89"/>
      <c r="G36" s="64">
        <f>G33+D35</f>
        <v>22.720246485507246</v>
      </c>
      <c r="H36" s="62"/>
      <c r="I36" s="63"/>
      <c r="J36" s="73">
        <f>J33+J35</f>
        <v>22.720246485507246</v>
      </c>
      <c r="K36" s="73">
        <f t="shared" ref="K36:M36" si="8">K33+K35</f>
        <v>1254.5</v>
      </c>
      <c r="L36" s="73">
        <f t="shared" si="8"/>
        <v>99775.079999999987</v>
      </c>
      <c r="M36" s="73">
        <f t="shared" si="8"/>
        <v>105761.5848</v>
      </c>
      <c r="N36" s="70">
        <f>N33+N35</f>
        <v>28.850546465897651</v>
      </c>
    </row>
    <row r="37" spans="1:14" ht="22.5" customHeight="1">
      <c r="A37" s="16" t="s">
        <v>30</v>
      </c>
      <c r="B37" s="90" t="s">
        <v>49</v>
      </c>
      <c r="C37" s="90"/>
      <c r="D37" s="90"/>
      <c r="E37" s="90"/>
      <c r="F37" s="90"/>
      <c r="G37" s="90"/>
      <c r="H37" s="90"/>
      <c r="I37" s="90"/>
      <c r="K37" s="16"/>
      <c r="L37" s="16"/>
    </row>
    <row r="38" spans="1:14">
      <c r="A38" s="17"/>
      <c r="B38" s="90"/>
      <c r="C38" s="90"/>
      <c r="D38" s="90"/>
      <c r="E38" s="90"/>
      <c r="F38" s="90"/>
      <c r="G38" s="90"/>
      <c r="H38" s="90"/>
      <c r="I38" s="90"/>
      <c r="K38" s="17"/>
      <c r="L38" s="17"/>
    </row>
    <row r="39" spans="1:14" ht="33.75" customHeight="1">
      <c r="A39" s="17"/>
      <c r="B39" s="90"/>
      <c r="C39" s="90"/>
      <c r="D39" s="90"/>
      <c r="E39" s="90"/>
      <c r="F39" s="90"/>
      <c r="G39" s="90"/>
      <c r="H39" s="90"/>
      <c r="I39" s="90"/>
      <c r="K39" s="17"/>
      <c r="L39" s="17"/>
    </row>
    <row r="40" spans="1:14">
      <c r="A40" s="17"/>
      <c r="B40" s="17"/>
      <c r="C40" s="17"/>
      <c r="D40" s="17"/>
      <c r="E40" s="17"/>
      <c r="F40" s="18"/>
      <c r="G40" s="18"/>
      <c r="H40" s="34"/>
      <c r="I40" s="35"/>
      <c r="K40" s="17"/>
      <c r="L40" s="17"/>
    </row>
    <row r="41" spans="1:14" s="3" customFormat="1">
      <c r="A41" s="19"/>
      <c r="B41" s="20"/>
      <c r="C41" s="19"/>
      <c r="D41" s="20"/>
      <c r="F41" s="21"/>
      <c r="G41" s="21"/>
      <c r="H41" s="36"/>
      <c r="I41" s="37"/>
      <c r="J41" s="74"/>
      <c r="K41" s="19"/>
      <c r="L41" s="19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6"/>
      <c r="I42" s="37"/>
      <c r="J42" s="74"/>
      <c r="K42" s="19"/>
      <c r="L42" s="19"/>
    </row>
  </sheetData>
  <mergeCells count="10">
    <mergeCell ref="A3:N4"/>
    <mergeCell ref="K6:M6"/>
    <mergeCell ref="A32:F32"/>
    <mergeCell ref="A33:F33"/>
    <mergeCell ref="B37:I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.78740157480314965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2025-02-03T11:35:58Z</cp:lastPrinted>
  <dcterms:created xsi:type="dcterms:W3CDTF">1996-10-08T23:32:33Z</dcterms:created>
  <dcterms:modified xsi:type="dcterms:W3CDTF">2025-02-03T11:36:05Z</dcterms:modified>
</cp:coreProperties>
</file>