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30" i="1"/>
  <c r="D31"/>
  <c r="D32"/>
  <c r="R27"/>
  <c r="R25"/>
  <c r="R26"/>
  <c r="R24"/>
  <c r="D23"/>
  <c r="R22"/>
  <c r="R21"/>
  <c r="R20"/>
  <c r="R9"/>
  <c r="R10"/>
  <c r="R11"/>
  <c r="R12"/>
  <c r="R13"/>
  <c r="R14"/>
  <c r="R15"/>
  <c r="R16"/>
  <c r="R17"/>
  <c r="R18"/>
  <c r="R19"/>
  <c r="R8"/>
  <c r="R32"/>
  <c r="R31"/>
  <c r="R23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K27"/>
  <c r="L27"/>
  <c r="M27"/>
  <c r="N27"/>
  <c r="O27"/>
  <c r="P27"/>
  <c r="Q27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 s="1"/>
  <c r="J32" s="1"/>
  <c r="A32"/>
  <c r="H31"/>
  <c r="I31" s="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R33" l="1"/>
  <c r="R34" s="1"/>
  <c r="R37" s="1"/>
  <c r="I27"/>
  <c r="J8"/>
  <c r="J27" s="1"/>
  <c r="J33"/>
  <c r="I33"/>
  <c r="J34" l="1"/>
  <c r="J37" s="1"/>
  <c r="G27"/>
  <c r="I34"/>
  <c r="G34" s="1"/>
  <c r="G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<sst xmlns="http://schemas.openxmlformats.org/spreadsheetml/2006/main" count="104" uniqueCount="66">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</sst>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17" zoomScale="75" zoomScaleNormal="75" workbookViewId="0">
      <selection activeCell="R31" sqref="R31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6" customWidth="1"/>
    <col min="7" max="7" width="13.28515625" style="26" hidden="1" customWidth="1"/>
    <col min="8" max="8" width="15.5703125" style="31" hidden="1" customWidth="1"/>
    <col min="9" max="13" width="15.140625" style="31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18">
      <c r="B1" s="1" t="s">
        <v>0</v>
      </c>
      <c r="F1" s="2"/>
      <c r="G1" s="2"/>
    </row>
    <row r="2" spans="1:18">
      <c r="E2" s="86" t="s">
        <v>1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3" customFormat="1" ht="18.75" customHeight="1">
      <c r="A3" s="93" t="s">
        <v>65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s="3" customFormat="1" ht="27.7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ht="24.75" customHeight="1">
      <c r="A5" s="4"/>
      <c r="B5" s="4" t="s">
        <v>50</v>
      </c>
      <c r="C5" s="4" t="s">
        <v>2</v>
      </c>
      <c r="D5" s="5">
        <v>4120.6000000000004</v>
      </c>
      <c r="E5" s="4">
        <f>E8</f>
        <v>4120.6000000000004</v>
      </c>
      <c r="F5" s="6"/>
      <c r="G5" s="6"/>
      <c r="H5" s="33"/>
      <c r="I5" s="33"/>
      <c r="K5" s="33"/>
      <c r="L5" s="33"/>
    </row>
    <row r="6" spans="1:18" ht="20.25" customHeight="1" thickBot="1">
      <c r="A6" s="94" t="s">
        <v>3</v>
      </c>
      <c r="B6" s="94"/>
      <c r="C6" s="94"/>
      <c r="D6" s="94"/>
      <c r="E6" s="94"/>
      <c r="F6" s="94"/>
      <c r="G6" s="94"/>
      <c r="H6" s="94"/>
      <c r="I6" s="94"/>
      <c r="K6" s="97" t="s">
        <v>49</v>
      </c>
      <c r="L6" s="97"/>
      <c r="M6" s="97"/>
    </row>
    <row r="7" spans="1:18" ht="53.45" customHeight="1" thickBo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68" t="s">
        <v>55</v>
      </c>
      <c r="G7" s="27"/>
      <c r="H7" s="11" t="s">
        <v>10</v>
      </c>
      <c r="I7" s="30" t="s">
        <v>9</v>
      </c>
      <c r="J7" s="62" t="s">
        <v>48</v>
      </c>
      <c r="K7" s="34" t="s">
        <v>47</v>
      </c>
      <c r="L7" s="34"/>
      <c r="M7" s="35"/>
      <c r="N7" s="29"/>
      <c r="O7" s="29"/>
      <c r="P7" s="29"/>
      <c r="Q7" s="29"/>
      <c r="R7" s="79" t="s">
        <v>48</v>
      </c>
    </row>
    <row r="8" spans="1:18" ht="63">
      <c r="A8" s="7">
        <v>1</v>
      </c>
      <c r="B8" s="9" t="s">
        <v>14</v>
      </c>
      <c r="C8" s="7" t="s">
        <v>15</v>
      </c>
      <c r="D8" s="10">
        <v>0.33</v>
      </c>
      <c r="E8" s="10">
        <v>4120.6000000000004</v>
      </c>
      <c r="F8" s="8" t="s">
        <v>16</v>
      </c>
      <c r="G8" s="8">
        <v>12</v>
      </c>
      <c r="H8" s="11">
        <f t="shared" ref="H8:H26" si="0">D8*E8</f>
        <v>1359.7980000000002</v>
      </c>
      <c r="I8" s="30">
        <f t="shared" ref="I8:I26" si="1">G8*H8</f>
        <v>16317.576000000003</v>
      </c>
      <c r="J8" s="69">
        <f>I8/G8/E8</f>
        <v>0.33</v>
      </c>
      <c r="K8" s="34"/>
      <c r="L8" s="34"/>
      <c r="M8" s="36"/>
      <c r="R8" s="76">
        <f>J8*1.04*1.092*1.072*1.0948</f>
        <v>0.43984483006464004</v>
      </c>
    </row>
    <row r="9" spans="1:18" ht="63">
      <c r="A9" s="7">
        <f t="shared" ref="A9:A26" si="2">A8+1</f>
        <v>2</v>
      </c>
      <c r="B9" s="28" t="s">
        <v>51</v>
      </c>
      <c r="C9" s="7" t="s">
        <v>15</v>
      </c>
      <c r="D9" s="10">
        <v>0.08</v>
      </c>
      <c r="E9" s="10">
        <v>4120.6000000000004</v>
      </c>
      <c r="F9" s="8" t="s">
        <v>16</v>
      </c>
      <c r="G9" s="8">
        <v>12</v>
      </c>
      <c r="H9" s="11">
        <f t="shared" si="0"/>
        <v>329.64800000000002</v>
      </c>
      <c r="I9" s="30">
        <f t="shared" si="1"/>
        <v>3955.7760000000003</v>
      </c>
      <c r="J9" s="69">
        <f t="shared" ref="J9:J26" si="3">I9/G9/E9</f>
        <v>0.08</v>
      </c>
      <c r="K9" s="34"/>
      <c r="L9" s="34"/>
      <c r="M9" s="36"/>
      <c r="R9" s="76">
        <f t="shared" ref="R9:R19" si="4">J9*1.04*1.092*1.072*1.0948</f>
        <v>0.10662904971264002</v>
      </c>
    </row>
    <row r="10" spans="1:18" ht="63">
      <c r="A10" s="7">
        <f t="shared" si="2"/>
        <v>3</v>
      </c>
      <c r="B10" s="28" t="s">
        <v>18</v>
      </c>
      <c r="C10" s="7" t="s">
        <v>17</v>
      </c>
      <c r="D10" s="10">
        <v>0.16</v>
      </c>
      <c r="E10" s="10">
        <v>4120.6000000000004</v>
      </c>
      <c r="F10" s="8" t="s">
        <v>16</v>
      </c>
      <c r="G10" s="8">
        <v>12</v>
      </c>
      <c r="H10" s="11">
        <f t="shared" si="0"/>
        <v>659.29600000000005</v>
      </c>
      <c r="I10" s="30">
        <f t="shared" si="1"/>
        <v>7911.5520000000006</v>
      </c>
      <c r="J10" s="69">
        <f t="shared" si="3"/>
        <v>0.16</v>
      </c>
      <c r="K10" s="34"/>
      <c r="L10" s="34"/>
      <c r="M10" s="36"/>
      <c r="R10" s="76">
        <f t="shared" si="4"/>
        <v>0.21325809942528004</v>
      </c>
    </row>
    <row r="11" spans="1:18" ht="30" customHeight="1">
      <c r="A11" s="7">
        <f t="shared" si="2"/>
        <v>4</v>
      </c>
      <c r="B11" s="28" t="s">
        <v>19</v>
      </c>
      <c r="C11" s="7" t="s">
        <v>20</v>
      </c>
      <c r="D11" s="10">
        <v>7.0000000000000007E-2</v>
      </c>
      <c r="E11" s="10">
        <v>4120.6000000000004</v>
      </c>
      <c r="F11" s="8" t="s">
        <v>16</v>
      </c>
      <c r="G11" s="8">
        <v>12</v>
      </c>
      <c r="H11" s="11">
        <f t="shared" si="0"/>
        <v>288.44200000000006</v>
      </c>
      <c r="I11" s="30">
        <f t="shared" si="1"/>
        <v>3461.304000000001</v>
      </c>
      <c r="J11" s="69">
        <f t="shared" si="3"/>
        <v>7.0000000000000007E-2</v>
      </c>
      <c r="K11" s="34"/>
      <c r="L11" s="34"/>
      <c r="M11" s="36"/>
      <c r="R11" s="76">
        <f t="shared" si="4"/>
        <v>9.3300418498560023E-2</v>
      </c>
    </row>
    <row r="12" spans="1:18" ht="78.75">
      <c r="A12" s="7">
        <f t="shared" si="2"/>
        <v>5</v>
      </c>
      <c r="B12" s="28" t="s">
        <v>21</v>
      </c>
      <c r="C12" s="7" t="s">
        <v>22</v>
      </c>
      <c r="D12" s="10">
        <v>0.04</v>
      </c>
      <c r="E12" s="10">
        <v>4120.6000000000004</v>
      </c>
      <c r="F12" s="8" t="s">
        <v>16</v>
      </c>
      <c r="G12" s="8">
        <v>12</v>
      </c>
      <c r="H12" s="11">
        <f t="shared" si="0"/>
        <v>164.82400000000001</v>
      </c>
      <c r="I12" s="30">
        <f t="shared" si="1"/>
        <v>1977.8880000000001</v>
      </c>
      <c r="J12" s="69">
        <f t="shared" si="3"/>
        <v>0.04</v>
      </c>
      <c r="K12" s="34"/>
      <c r="L12" s="34"/>
      <c r="M12" s="36"/>
      <c r="R12" s="76">
        <f t="shared" si="4"/>
        <v>5.331452485632001E-2</v>
      </c>
    </row>
    <row r="13" spans="1:18" ht="68.25" customHeight="1">
      <c r="A13" s="7">
        <f t="shared" si="2"/>
        <v>6</v>
      </c>
      <c r="B13" s="28" t="s">
        <v>24</v>
      </c>
      <c r="C13" s="7" t="s">
        <v>25</v>
      </c>
      <c r="D13" s="10">
        <v>0.2</v>
      </c>
      <c r="E13" s="10">
        <v>4120.6000000000004</v>
      </c>
      <c r="F13" s="8" t="s">
        <v>16</v>
      </c>
      <c r="G13" s="8">
        <v>12</v>
      </c>
      <c r="H13" s="11">
        <f t="shared" si="0"/>
        <v>824.12000000000012</v>
      </c>
      <c r="I13" s="30">
        <f t="shared" si="1"/>
        <v>9889.4400000000023</v>
      </c>
      <c r="J13" s="69">
        <f t="shared" si="3"/>
        <v>0.20000000000000004</v>
      </c>
      <c r="K13" s="34"/>
      <c r="L13" s="34"/>
      <c r="M13" s="36"/>
      <c r="R13" s="76">
        <f t="shared" si="4"/>
        <v>0.26657262428160006</v>
      </c>
    </row>
    <row r="14" spans="1:18" ht="63">
      <c r="A14" s="7">
        <f t="shared" si="2"/>
        <v>7</v>
      </c>
      <c r="B14" s="28" t="s">
        <v>52</v>
      </c>
      <c r="C14" s="7" t="s">
        <v>27</v>
      </c>
      <c r="D14" s="10">
        <v>0.18000000000000002</v>
      </c>
      <c r="E14" s="10">
        <v>4120.6000000000004</v>
      </c>
      <c r="F14" s="8" t="s">
        <v>16</v>
      </c>
      <c r="G14" s="8">
        <v>12</v>
      </c>
      <c r="H14" s="11">
        <f t="shared" si="0"/>
        <v>741.7080000000002</v>
      </c>
      <c r="I14" s="30">
        <f t="shared" si="1"/>
        <v>8900.4960000000028</v>
      </c>
      <c r="J14" s="69">
        <f t="shared" si="3"/>
        <v>0.18000000000000002</v>
      </c>
      <c r="K14" s="34"/>
      <c r="L14" s="34"/>
      <c r="M14" s="36"/>
      <c r="R14" s="76">
        <f t="shared" si="4"/>
        <v>0.23991536185344009</v>
      </c>
    </row>
    <row r="15" spans="1:18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4120.6000000000004</v>
      </c>
      <c r="F15" s="8" t="s">
        <v>16</v>
      </c>
      <c r="G15" s="8">
        <v>12</v>
      </c>
      <c r="H15" s="11">
        <f t="shared" si="0"/>
        <v>782.9140000000001</v>
      </c>
      <c r="I15" s="30">
        <f t="shared" si="1"/>
        <v>9394.9680000000008</v>
      </c>
      <c r="J15" s="69">
        <f t="shared" si="3"/>
        <v>0.19</v>
      </c>
      <c r="K15" s="34"/>
      <c r="L15" s="34"/>
      <c r="M15" s="36"/>
      <c r="R15" s="76">
        <f t="shared" si="4"/>
        <v>0.25324399306751999</v>
      </c>
    </row>
    <row r="16" spans="1:18" ht="33" customHeight="1">
      <c r="A16" s="7">
        <f t="shared" si="2"/>
        <v>9</v>
      </c>
      <c r="B16" s="9" t="s">
        <v>53</v>
      </c>
      <c r="C16" s="7" t="s">
        <v>15</v>
      </c>
      <c r="D16" s="10">
        <v>0.52</v>
      </c>
      <c r="E16" s="10">
        <v>4120.6000000000004</v>
      </c>
      <c r="F16" s="13" t="s">
        <v>56</v>
      </c>
      <c r="G16" s="8">
        <v>12</v>
      </c>
      <c r="H16" s="11">
        <f t="shared" si="0"/>
        <v>2142.7120000000004</v>
      </c>
      <c r="I16" s="30">
        <f t="shared" si="1"/>
        <v>25712.544000000005</v>
      </c>
      <c r="J16" s="69">
        <f t="shared" si="3"/>
        <v>0.52</v>
      </c>
      <c r="K16" s="34"/>
      <c r="L16" s="34"/>
      <c r="M16" s="36"/>
      <c r="R16" s="76">
        <f t="shared" si="4"/>
        <v>0.69308882313216014</v>
      </c>
    </row>
    <row r="17" spans="1:19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4120.6000000000004</v>
      </c>
      <c r="F17" s="13" t="s">
        <v>56</v>
      </c>
      <c r="G17" s="8">
        <v>12</v>
      </c>
      <c r="H17" s="11">
        <f t="shared" si="0"/>
        <v>1813.0640000000001</v>
      </c>
      <c r="I17" s="30">
        <f t="shared" si="1"/>
        <v>21756.768</v>
      </c>
      <c r="J17" s="69">
        <f t="shared" si="3"/>
        <v>0.44</v>
      </c>
      <c r="K17" s="34"/>
      <c r="L17" s="34"/>
      <c r="M17" s="36"/>
      <c r="R17" s="76">
        <f t="shared" si="4"/>
        <v>0.58645977341952005</v>
      </c>
    </row>
    <row r="18" spans="1:19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4120.6000000000004</v>
      </c>
      <c r="F18" s="8" t="s">
        <v>31</v>
      </c>
      <c r="G18" s="8">
        <v>12</v>
      </c>
      <c r="H18" s="11">
        <f t="shared" si="0"/>
        <v>206.03000000000003</v>
      </c>
      <c r="I18" s="30">
        <f t="shared" si="1"/>
        <v>2472.3600000000006</v>
      </c>
      <c r="J18" s="69">
        <f t="shared" si="3"/>
        <v>5.000000000000001E-2</v>
      </c>
      <c r="K18" s="34"/>
      <c r="L18" s="34"/>
      <c r="M18" s="36"/>
      <c r="R18" s="76">
        <f t="shared" si="4"/>
        <v>6.6643156070400014E-2</v>
      </c>
    </row>
    <row r="19" spans="1:19" ht="81.599999999999994" customHeight="1">
      <c r="A19" s="7">
        <f t="shared" si="2"/>
        <v>12</v>
      </c>
      <c r="B19" s="9" t="s">
        <v>32</v>
      </c>
      <c r="C19" s="16" t="s">
        <v>27</v>
      </c>
      <c r="D19" s="18">
        <v>0.08</v>
      </c>
      <c r="E19" s="10">
        <v>4120.6000000000004</v>
      </c>
      <c r="F19" s="8" t="s">
        <v>61</v>
      </c>
      <c r="G19" s="8">
        <v>12</v>
      </c>
      <c r="H19" s="11">
        <f t="shared" si="0"/>
        <v>329.64800000000002</v>
      </c>
      <c r="I19" s="30">
        <f t="shared" si="1"/>
        <v>3955.7760000000003</v>
      </c>
      <c r="J19" s="69">
        <f t="shared" si="3"/>
        <v>0.08</v>
      </c>
      <c r="K19" s="37"/>
      <c r="L19" s="37"/>
      <c r="M19" s="36"/>
      <c r="R19" s="76">
        <f t="shared" si="4"/>
        <v>0.10662904971264002</v>
      </c>
    </row>
    <row r="20" spans="1:19" ht="31.5">
      <c r="A20" s="7">
        <f t="shared" si="2"/>
        <v>13</v>
      </c>
      <c r="B20" s="9" t="s">
        <v>33</v>
      </c>
      <c r="C20" s="16" t="s">
        <v>34</v>
      </c>
      <c r="D20" s="18">
        <v>0.49</v>
      </c>
      <c r="E20" s="10">
        <v>4120.6000000000004</v>
      </c>
      <c r="F20" s="8" t="s">
        <v>23</v>
      </c>
      <c r="G20" s="8">
        <v>12</v>
      </c>
      <c r="H20" s="11">
        <f t="shared" si="0"/>
        <v>2019.0940000000001</v>
      </c>
      <c r="I20" s="30">
        <f t="shared" si="1"/>
        <v>24229.128000000001</v>
      </c>
      <c r="J20" s="69">
        <f t="shared" si="3"/>
        <v>0.49</v>
      </c>
      <c r="K20" s="37">
        <v>23200</v>
      </c>
      <c r="L20" s="37">
        <f>K20/12/E20</f>
        <v>0.46918733517772487</v>
      </c>
      <c r="M20" s="36"/>
      <c r="R20" s="82">
        <f>(J20*1.04*1.092*1.072+0.15)*1.0948</f>
        <v>0.81732292948992014</v>
      </c>
      <c r="S20" s="26"/>
    </row>
    <row r="21" spans="1:19" ht="31.5">
      <c r="A21" s="7">
        <f t="shared" si="2"/>
        <v>14</v>
      </c>
      <c r="B21" s="44" t="s">
        <v>54</v>
      </c>
      <c r="C21" s="16" t="s">
        <v>35</v>
      </c>
      <c r="D21" s="18">
        <v>1.56</v>
      </c>
      <c r="E21" s="10">
        <v>4120.6000000000004</v>
      </c>
      <c r="F21" s="13" t="s">
        <v>56</v>
      </c>
      <c r="G21" s="8">
        <v>12</v>
      </c>
      <c r="H21" s="11">
        <f t="shared" si="0"/>
        <v>6428.1360000000004</v>
      </c>
      <c r="I21" s="30">
        <f t="shared" si="1"/>
        <v>77137.632000000012</v>
      </c>
      <c r="J21" s="69">
        <f t="shared" si="3"/>
        <v>1.5600000000000003</v>
      </c>
      <c r="K21" s="37">
        <v>364</v>
      </c>
      <c r="L21" s="37">
        <f>(4372.12+1088+42.41)*12</f>
        <v>66030.36</v>
      </c>
      <c r="M21" s="36">
        <f>L21*0.06+L21</f>
        <v>69992.181599999996</v>
      </c>
      <c r="R21" s="76">
        <f>J21*1.04*1.092*1.072*1.0948</f>
        <v>2.0792664693964809</v>
      </c>
    </row>
    <row r="22" spans="1:19" ht="47.25">
      <c r="A22" s="7">
        <f t="shared" si="2"/>
        <v>15</v>
      </c>
      <c r="B22" s="44" t="s">
        <v>62</v>
      </c>
      <c r="C22" s="7" t="s">
        <v>36</v>
      </c>
      <c r="D22" s="18">
        <v>3.6599999999999997</v>
      </c>
      <c r="E22" s="10">
        <v>4120.6000000000004</v>
      </c>
      <c r="F22" s="8" t="s">
        <v>37</v>
      </c>
      <c r="G22" s="8">
        <v>12</v>
      </c>
      <c r="H22" s="11">
        <f t="shared" si="0"/>
        <v>15081.396000000001</v>
      </c>
      <c r="I22" s="30">
        <f t="shared" si="1"/>
        <v>180976.75200000001</v>
      </c>
      <c r="J22" s="69">
        <f t="shared" si="3"/>
        <v>3.6599999999999997</v>
      </c>
      <c r="K22" s="34">
        <v>1438</v>
      </c>
      <c r="L22" s="34">
        <f>(8063.29+1088+488.82)*12</f>
        <v>115681.32</v>
      </c>
      <c r="M22" s="36">
        <f>L22*0.06+L22</f>
        <v>122622.1992</v>
      </c>
      <c r="R22" s="76">
        <f>J22*1.04*1.092*1.072*1.0948</f>
        <v>4.8782790243532812</v>
      </c>
    </row>
    <row r="23" spans="1:19" ht="31.5">
      <c r="A23" s="7">
        <f t="shared" si="2"/>
        <v>16</v>
      </c>
      <c r="B23" s="14" t="s">
        <v>38</v>
      </c>
      <c r="C23" s="15" t="s">
        <v>39</v>
      </c>
      <c r="D23" s="80">
        <f>5918.58*1.0948</f>
        <v>6479.661384</v>
      </c>
      <c r="E23" s="10">
        <v>2</v>
      </c>
      <c r="F23" s="13" t="s">
        <v>56</v>
      </c>
      <c r="G23" s="8">
        <v>12</v>
      </c>
      <c r="H23" s="11">
        <f t="shared" si="0"/>
        <v>12959.322768</v>
      </c>
      <c r="I23" s="30">
        <f t="shared" si="1"/>
        <v>155511.87321600001</v>
      </c>
      <c r="J23" s="69">
        <f>I23/12/D5</f>
        <v>3.145008680289278</v>
      </c>
      <c r="K23" s="34"/>
      <c r="L23" s="34"/>
      <c r="M23" s="36"/>
      <c r="R23" s="76">
        <f>D23*E23/E22</f>
        <v>3.145008680289278</v>
      </c>
    </row>
    <row r="24" spans="1:19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4120.6000000000004</v>
      </c>
      <c r="F24" s="13" t="s">
        <v>56</v>
      </c>
      <c r="G24" s="8">
        <v>12</v>
      </c>
      <c r="H24" s="11">
        <f t="shared" si="0"/>
        <v>6757.7840000000015</v>
      </c>
      <c r="I24" s="30">
        <f t="shared" si="1"/>
        <v>81093.408000000025</v>
      </c>
      <c r="J24" s="69">
        <f t="shared" si="3"/>
        <v>1.6400000000000003</v>
      </c>
      <c r="K24" s="34"/>
      <c r="L24" s="34"/>
      <c r="M24" s="36"/>
      <c r="R24" s="76">
        <f>J24*1.04*1.092*1.072*1.0948</f>
        <v>2.1858955191091209</v>
      </c>
    </row>
    <row r="25" spans="1:19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4120.6000000000004</v>
      </c>
      <c r="F25" s="13" t="s">
        <v>56</v>
      </c>
      <c r="G25" s="8">
        <v>12</v>
      </c>
      <c r="H25" s="11">
        <f t="shared" si="0"/>
        <v>535.67800000000011</v>
      </c>
      <c r="I25" s="30">
        <f t="shared" si="1"/>
        <v>6428.1360000000013</v>
      </c>
      <c r="J25" s="69">
        <f t="shared" si="3"/>
        <v>0.13</v>
      </c>
      <c r="K25" s="34"/>
      <c r="L25" s="34"/>
      <c r="M25" s="36"/>
      <c r="R25" s="76">
        <f t="shared" ref="R25:R26" si="5">J25*1.04*1.092*1.072*1.0948</f>
        <v>0.17327220578304003</v>
      </c>
    </row>
    <row r="26" spans="1:19" ht="48.75" customHeight="1">
      <c r="A26" s="7">
        <f t="shared" si="2"/>
        <v>19</v>
      </c>
      <c r="B26" s="43" t="s">
        <v>43</v>
      </c>
      <c r="C26" s="12" t="s">
        <v>15</v>
      </c>
      <c r="D26" s="10">
        <v>1.27</v>
      </c>
      <c r="E26" s="10">
        <v>4120.6000000000004</v>
      </c>
      <c r="F26" s="13" t="s">
        <v>56</v>
      </c>
      <c r="G26" s="8">
        <v>12</v>
      </c>
      <c r="H26" s="11">
        <f t="shared" si="0"/>
        <v>5233.1620000000003</v>
      </c>
      <c r="I26" s="30">
        <f t="shared" si="1"/>
        <v>62797.944000000003</v>
      </c>
      <c r="J26" s="69">
        <f t="shared" si="3"/>
        <v>1.27</v>
      </c>
      <c r="K26" s="34"/>
      <c r="L26" s="34"/>
      <c r="M26" s="36"/>
      <c r="R26" s="76">
        <f t="shared" si="5"/>
        <v>1.6927361641881602</v>
      </c>
    </row>
    <row r="27" spans="1:19" s="45" customFormat="1">
      <c r="A27" s="95" t="s">
        <v>58</v>
      </c>
      <c r="B27" s="96"/>
      <c r="C27" s="95"/>
      <c r="D27" s="95"/>
      <c r="E27" s="95"/>
      <c r="F27" s="95"/>
      <c r="G27" s="51">
        <f>I27/12/D5</f>
        <v>14.23500868028928</v>
      </c>
      <c r="H27" s="52">
        <f>SUM(H8:H26)</f>
        <v>58656.776767999996</v>
      </c>
      <c r="I27" s="52">
        <f>SUM(I8:I26)</f>
        <v>703881.32121600013</v>
      </c>
      <c r="J27" s="70">
        <f>SUM(J8:J26)</f>
        <v>14.23500868028928</v>
      </c>
      <c r="K27" s="70">
        <f t="shared" ref="K27:Q27" si="6">SUM(K8:K26)</f>
        <v>25002</v>
      </c>
      <c r="L27" s="70">
        <f t="shared" si="6"/>
        <v>181712.14918733519</v>
      </c>
      <c r="M27" s="70">
        <f t="shared" si="6"/>
        <v>192614.38079999998</v>
      </c>
      <c r="N27" s="70">
        <f t="shared" si="6"/>
        <v>0</v>
      </c>
      <c r="O27" s="70">
        <f t="shared" si="6"/>
        <v>0</v>
      </c>
      <c r="P27" s="70">
        <f t="shared" si="6"/>
        <v>0</v>
      </c>
      <c r="Q27" s="70">
        <f t="shared" si="6"/>
        <v>0</v>
      </c>
      <c r="R27" s="70">
        <f>SUM(R8:R26)</f>
        <v>18.090680696704002</v>
      </c>
    </row>
    <row r="28" spans="1:19" s="3" customFormat="1">
      <c r="A28" s="89" t="s">
        <v>44</v>
      </c>
      <c r="B28" s="89"/>
      <c r="C28" s="89"/>
      <c r="D28" s="89"/>
      <c r="E28" s="89"/>
      <c r="F28" s="89"/>
      <c r="G28" s="89"/>
      <c r="H28" s="89"/>
      <c r="I28" s="89"/>
      <c r="J28" s="71"/>
      <c r="K28" s="32"/>
      <c r="L28" s="32"/>
      <c r="M28" s="32"/>
      <c r="R28" s="77"/>
    </row>
    <row r="29" spans="1:19" s="3" customFormat="1" ht="56.25" customHeight="1">
      <c r="A29" s="64" t="s">
        <v>4</v>
      </c>
      <c r="B29" s="64" t="s">
        <v>5</v>
      </c>
      <c r="C29" s="64" t="s">
        <v>6</v>
      </c>
      <c r="D29" s="64" t="s">
        <v>7</v>
      </c>
      <c r="E29" s="64" t="s">
        <v>8</v>
      </c>
      <c r="F29" s="65" t="s">
        <v>55</v>
      </c>
      <c r="G29" s="65"/>
      <c r="H29" s="66" t="s">
        <v>10</v>
      </c>
      <c r="I29" s="67" t="s">
        <v>9</v>
      </c>
      <c r="J29" s="63" t="s">
        <v>48</v>
      </c>
      <c r="K29" s="37"/>
      <c r="L29" s="37"/>
      <c r="M29" s="38"/>
      <c r="R29" s="62" t="s">
        <v>48</v>
      </c>
    </row>
    <row r="30" spans="1:19" s="3" customFormat="1" ht="28.15" customHeight="1">
      <c r="A30" s="16">
        <v>1</v>
      </c>
      <c r="B30" s="48" t="s">
        <v>44</v>
      </c>
      <c r="C30" s="49"/>
      <c r="D30" s="18">
        <v>1.66</v>
      </c>
      <c r="E30" s="16">
        <v>4120.6000000000004</v>
      </c>
      <c r="F30" s="46" t="s">
        <v>45</v>
      </c>
      <c r="G30" s="46">
        <v>12</v>
      </c>
      <c r="H30" s="37"/>
      <c r="I30" s="37">
        <f>D30*E30*G30</f>
        <v>82082.351999999999</v>
      </c>
      <c r="J30" s="72">
        <f>I30/G30/E30</f>
        <v>1.66</v>
      </c>
      <c r="K30" s="37"/>
      <c r="L30" s="37"/>
      <c r="M30" s="38"/>
      <c r="R30" s="77">
        <f>(J30*1.04*1.092*1.072+0.58)*1.0948+0.02</f>
        <v>2.8675367815372805</v>
      </c>
    </row>
    <row r="31" spans="1:19" s="3" customFormat="1" ht="36.6" customHeight="1">
      <c r="A31" s="16">
        <v>2</v>
      </c>
      <c r="B31" s="28" t="s">
        <v>11</v>
      </c>
      <c r="C31" s="16" t="s">
        <v>12</v>
      </c>
      <c r="D31" s="80">
        <f>15.97*1.072*1.083</f>
        <v>18.54078672</v>
      </c>
      <c r="E31" s="18">
        <v>1900</v>
      </c>
      <c r="F31" s="46" t="s">
        <v>45</v>
      </c>
      <c r="G31" s="46">
        <v>1</v>
      </c>
      <c r="H31" s="37">
        <f>D31*E31</f>
        <v>35227.494767999997</v>
      </c>
      <c r="I31" s="47">
        <f>G31*H31</f>
        <v>35227.494767999997</v>
      </c>
      <c r="J31" s="72">
        <f>I31/12/E30</f>
        <v>0.71242648255108465</v>
      </c>
      <c r="K31" s="37"/>
      <c r="L31" s="37"/>
      <c r="M31" s="38"/>
      <c r="R31" s="77">
        <f>D31*E31/E30/12</f>
        <v>0.71242648255108465</v>
      </c>
    </row>
    <row r="32" spans="1:19" s="3" customFormat="1" ht="34.5" customHeight="1">
      <c r="A32" s="16">
        <f>A31+1</f>
        <v>3</v>
      </c>
      <c r="B32" s="28" t="s">
        <v>13</v>
      </c>
      <c r="C32" s="16" t="s">
        <v>12</v>
      </c>
      <c r="D32" s="80">
        <f>11.52*1.072*1.083</f>
        <v>13.37444352</v>
      </c>
      <c r="E32" s="18">
        <v>1900</v>
      </c>
      <c r="F32" s="46" t="s">
        <v>45</v>
      </c>
      <c r="G32" s="46">
        <v>1</v>
      </c>
      <c r="H32" s="37">
        <f>D32*E32</f>
        <v>25411.442687999999</v>
      </c>
      <c r="I32" s="47">
        <f>G32*H32</f>
        <v>25411.442687999999</v>
      </c>
      <c r="J32" s="72">
        <f>I32/12/E30</f>
        <v>0.51391064990535351</v>
      </c>
      <c r="K32" s="37"/>
      <c r="L32" s="37"/>
      <c r="M32" s="38"/>
      <c r="R32" s="77">
        <f>D32*E32/E30/12</f>
        <v>0.51391064990535351</v>
      </c>
    </row>
    <row r="33" spans="1:19" s="50" customFormat="1">
      <c r="A33" s="98" t="s">
        <v>58</v>
      </c>
      <c r="B33" s="98"/>
      <c r="C33" s="98"/>
      <c r="D33" s="98"/>
      <c r="E33" s="98"/>
      <c r="F33" s="98"/>
      <c r="G33" s="53"/>
      <c r="H33" s="54"/>
      <c r="I33" s="55">
        <f>SUM(I30:I32)</f>
        <v>142721.289456</v>
      </c>
      <c r="J33" s="55">
        <f>SUM(J30:J32)</f>
        <v>2.886337132456438</v>
      </c>
      <c r="K33" s="55">
        <f t="shared" ref="K33:R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0</v>
      </c>
      <c r="O33" s="55">
        <f t="shared" si="7"/>
        <v>0</v>
      </c>
      <c r="P33" s="55">
        <f t="shared" si="7"/>
        <v>0</v>
      </c>
      <c r="Q33" s="55">
        <f t="shared" si="7"/>
        <v>0</v>
      </c>
      <c r="R33" s="55">
        <f t="shared" si="7"/>
        <v>4.0938739139937184</v>
      </c>
    </row>
    <row r="34" spans="1:19" s="45" customFormat="1">
      <c r="A34" s="95" t="s">
        <v>60</v>
      </c>
      <c r="B34" s="95"/>
      <c r="C34" s="95"/>
      <c r="D34" s="95"/>
      <c r="E34" s="95"/>
      <c r="F34" s="95"/>
      <c r="G34" s="51">
        <f>I34/12/E30</f>
        <v>17.121345812745716</v>
      </c>
      <c r="H34" s="56"/>
      <c r="I34" s="56">
        <f>I27+I33</f>
        <v>846602.6106720001</v>
      </c>
      <c r="J34" s="73">
        <f>J27+J33</f>
        <v>17.121345812745716</v>
      </c>
      <c r="K34" s="73">
        <f t="shared" ref="K34:R34" si="8">K27+K33</f>
        <v>25002</v>
      </c>
      <c r="L34" s="73">
        <f t="shared" si="8"/>
        <v>181712.14918733519</v>
      </c>
      <c r="M34" s="73">
        <f t="shared" si="8"/>
        <v>192614.38079999998</v>
      </c>
      <c r="N34" s="73">
        <f t="shared" si="8"/>
        <v>0</v>
      </c>
      <c r="O34" s="73">
        <f t="shared" si="8"/>
        <v>0</v>
      </c>
      <c r="P34" s="73">
        <f t="shared" si="8"/>
        <v>0</v>
      </c>
      <c r="Q34" s="73">
        <f t="shared" si="8"/>
        <v>0</v>
      </c>
      <c r="R34" s="83">
        <f t="shared" si="8"/>
        <v>22.18455461069772</v>
      </c>
    </row>
    <row r="35" spans="1:19" s="58" customFormat="1">
      <c r="A35" s="89" t="s">
        <v>59</v>
      </c>
      <c r="B35" s="89"/>
      <c r="C35" s="89"/>
      <c r="D35" s="89"/>
      <c r="E35" s="89"/>
      <c r="F35" s="89"/>
      <c r="G35" s="89"/>
      <c r="H35" s="89"/>
      <c r="I35" s="89"/>
      <c r="J35" s="74"/>
      <c r="K35" s="57"/>
      <c r="L35" s="57"/>
      <c r="M35" s="57"/>
      <c r="R35" s="99"/>
      <c r="S35" s="100"/>
    </row>
    <row r="36" spans="1:19" s="58" customFormat="1" ht="63">
      <c r="A36" s="42">
        <v>1</v>
      </c>
      <c r="B36" s="28" t="s">
        <v>64</v>
      </c>
      <c r="C36" s="17" t="s">
        <v>15</v>
      </c>
      <c r="D36" s="18">
        <v>2.0499999999999998</v>
      </c>
      <c r="E36" s="10">
        <v>4120.6000000000004</v>
      </c>
      <c r="F36" s="13" t="s">
        <v>26</v>
      </c>
      <c r="G36" s="8">
        <v>12</v>
      </c>
      <c r="H36" s="11">
        <f>D36*E36</f>
        <v>8447.23</v>
      </c>
      <c r="I36" s="30">
        <f>G36*H36</f>
        <v>101366.76</v>
      </c>
      <c r="J36" s="69">
        <f>I36/G36/E36</f>
        <v>2.0499999999999998</v>
      </c>
      <c r="K36" s="57"/>
      <c r="L36" s="57"/>
      <c r="M36" s="57"/>
      <c r="R36" s="81">
        <v>2.5499999999999998</v>
      </c>
    </row>
    <row r="37" spans="1:19" s="58" customFormat="1">
      <c r="A37" s="90" t="s">
        <v>63</v>
      </c>
      <c r="B37" s="91"/>
      <c r="C37" s="91"/>
      <c r="D37" s="91"/>
      <c r="E37" s="91"/>
      <c r="F37" s="92"/>
      <c r="G37" s="59">
        <f>G34+D36</f>
        <v>19.171345812745717</v>
      </c>
      <c r="H37" s="60"/>
      <c r="I37" s="61"/>
      <c r="J37" s="75">
        <f>J36+J34</f>
        <v>19.171345812745717</v>
      </c>
      <c r="K37" s="75">
        <f t="shared" ref="K37:R37" si="9">K36+K34</f>
        <v>25002</v>
      </c>
      <c r="L37" s="75">
        <f t="shared" si="9"/>
        <v>181712.14918733519</v>
      </c>
      <c r="M37" s="75">
        <f t="shared" si="9"/>
        <v>192614.38079999998</v>
      </c>
      <c r="N37" s="75">
        <f t="shared" si="9"/>
        <v>0</v>
      </c>
      <c r="O37" s="75">
        <f t="shared" si="9"/>
        <v>0</v>
      </c>
      <c r="P37" s="75">
        <f t="shared" si="9"/>
        <v>0</v>
      </c>
      <c r="Q37" s="75">
        <f t="shared" si="9"/>
        <v>0</v>
      </c>
      <c r="R37" s="78">
        <f t="shared" si="9"/>
        <v>24.734554610697721</v>
      </c>
    </row>
    <row r="38" spans="1:19" ht="9" customHeight="1">
      <c r="A38" s="88"/>
      <c r="B38" s="88"/>
      <c r="C38" s="88"/>
      <c r="D38" s="88"/>
      <c r="E38" s="88"/>
      <c r="F38" s="88"/>
      <c r="G38" s="88"/>
      <c r="H38" s="88"/>
      <c r="I38" s="88"/>
    </row>
    <row r="39" spans="1:19" ht="13.15" customHeight="1">
      <c r="A39" s="19" t="s">
        <v>46</v>
      </c>
      <c r="B39" s="84" t="s">
        <v>57</v>
      </c>
      <c r="C39" s="84"/>
      <c r="D39" s="84"/>
      <c r="E39" s="84"/>
      <c r="F39" s="84"/>
      <c r="G39" s="84"/>
      <c r="H39" s="84"/>
      <c r="I39" s="84"/>
      <c r="J39" s="85"/>
      <c r="K39" s="85"/>
      <c r="L39" s="85"/>
      <c r="M39" s="85"/>
      <c r="N39" s="85"/>
      <c r="O39" s="85"/>
      <c r="P39" s="85"/>
      <c r="Q39" s="85"/>
      <c r="R39" s="85"/>
    </row>
    <row r="40" spans="1:19">
      <c r="A40" s="20"/>
      <c r="B40" s="84"/>
      <c r="C40" s="84"/>
      <c r="D40" s="84"/>
      <c r="E40" s="84"/>
      <c r="F40" s="84"/>
      <c r="G40" s="84"/>
      <c r="H40" s="84"/>
      <c r="I40" s="84"/>
      <c r="J40" s="85"/>
      <c r="K40" s="85"/>
      <c r="L40" s="85"/>
      <c r="M40" s="85"/>
      <c r="N40" s="85"/>
      <c r="O40" s="85"/>
      <c r="P40" s="85"/>
      <c r="Q40" s="85"/>
      <c r="R40" s="85"/>
    </row>
    <row r="41" spans="1:19" ht="41.25" customHeight="1">
      <c r="A41" s="20"/>
      <c r="B41" s="84"/>
      <c r="C41" s="84"/>
      <c r="D41" s="84"/>
      <c r="E41" s="84"/>
      <c r="F41" s="84"/>
      <c r="G41" s="84"/>
      <c r="H41" s="84"/>
      <c r="I41" s="84"/>
      <c r="J41" s="85"/>
      <c r="K41" s="85"/>
      <c r="L41" s="85"/>
      <c r="M41" s="85"/>
      <c r="N41" s="85"/>
      <c r="O41" s="85"/>
      <c r="P41" s="85"/>
      <c r="Q41" s="85"/>
      <c r="R41" s="85"/>
    </row>
    <row r="42" spans="1:19">
      <c r="A42" s="20"/>
      <c r="B42" s="20"/>
      <c r="C42" s="20"/>
      <c r="D42" s="20"/>
      <c r="E42" s="20"/>
      <c r="F42" s="21"/>
      <c r="G42" s="21"/>
      <c r="H42" s="39"/>
      <c r="I42" s="39"/>
      <c r="K42" s="39"/>
      <c r="L42" s="39"/>
    </row>
    <row r="43" spans="1:19" s="24" customFormat="1">
      <c r="A43" s="22"/>
      <c r="B43" s="23"/>
      <c r="C43" s="22"/>
      <c r="D43" s="23"/>
      <c r="F43" s="25"/>
      <c r="G43" s="25"/>
      <c r="H43" s="40"/>
      <c r="I43" s="40"/>
      <c r="J43" s="41"/>
      <c r="K43" s="40"/>
      <c r="L43" s="40"/>
      <c r="M43" s="41"/>
    </row>
    <row r="44" spans="1:19" s="24" customFormat="1" ht="37.9" customHeight="1">
      <c r="A44" s="22"/>
      <c r="B44" s="22"/>
      <c r="C44" s="22"/>
      <c r="D44" s="23"/>
      <c r="E44" s="22"/>
      <c r="F44" s="25"/>
      <c r="G44" s="25"/>
      <c r="H44" s="40"/>
      <c r="I44" s="40"/>
      <c r="J44" s="41"/>
      <c r="K44" s="40"/>
      <c r="L44" s="40"/>
      <c r="M44" s="41"/>
    </row>
  </sheetData>
  <mergeCells count="13">
    <mergeCell ref="B39:R41"/>
    <mergeCell ref="E2:R2"/>
    <mergeCell ref="A38:I38"/>
    <mergeCell ref="A28:I28"/>
    <mergeCell ref="A37:F37"/>
    <mergeCell ref="A3:R4"/>
    <mergeCell ref="A6:I6"/>
    <mergeCell ref="A27:F27"/>
    <mergeCell ref="A35:I35"/>
    <mergeCell ref="K6:M6"/>
    <mergeCell ref="A33:F33"/>
    <mergeCell ref="A34:F34"/>
    <mergeCell ref="R35:S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2025-02-03T10:25:30Z</dcterms:modified>
</cp:coreProperties>
</file>