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27" i="1"/>
  <c r="O34" s="1"/>
  <c r="O37" s="1"/>
  <c r="O33"/>
  <c r="O32"/>
  <c r="O31"/>
  <c r="O3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K37" l="1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H20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J30"/>
  <c r="H32"/>
  <c r="I32"/>
  <c r="J32" s="1"/>
  <c r="J33" s="1"/>
  <c r="A32"/>
  <c r="H31"/>
  <c r="I31"/>
  <c r="I33" s="1"/>
  <c r="H23"/>
  <c r="I23"/>
  <c r="J23" s="1"/>
  <c r="H24"/>
  <c r="I24" s="1"/>
  <c r="J24" s="1"/>
  <c r="H25"/>
  <c r="I25"/>
  <c r="J25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/>
  <c r="J8" l="1"/>
  <c r="J27" s="1"/>
  <c r="J34" s="1"/>
  <c r="I27"/>
  <c r="I34" s="1"/>
  <c r="G34" s="1"/>
  <c r="G37" s="1"/>
  <c r="J37"/>
  <c r="H27"/>
</calcChain>
</file>

<file path=xl/sharedStrings.xml><?xml version="1.0" encoding="utf-8"?>
<sst xmlns="http://schemas.openxmlformats.org/spreadsheetml/2006/main" count="107" uniqueCount="70">
  <si>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</si>
  <si>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</si>
  <si>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</si>
  <si>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</si>
  <si>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</si>
  <si>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</si>
  <si>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</si>
  <si>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</si>
  <si>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</si>
  <si>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</si>
  <si>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</si>
  <si>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</si>
  <si>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</si>
  <si>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</si>
  <si>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</si>
  <si>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</si>
  <si>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</si>
  <si>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</si>
  <si>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</si>
  <si>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</si>
  <si>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</si>
  <si>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</si>
  <si>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</si>
  <si>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</si>
  <si>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</si>
  <si>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</si>
  <si>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</si>
  <si>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</si>
  <si>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</si>
  <si>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</si>
  <si>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</si>
  <si>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</si>
  <si>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</si>
  <si>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</si>
  <si>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</si>
  <si>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</si>
  <si>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</si>
  <si>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</si>
  <si>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</si>
  <si>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</si>
  <si>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</si>
  <si>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</si>
  <si>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</si>
  <si>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</si>
  <si>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</si>
  <si>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</si>
  <si>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</si>
  <si>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</si>
  <si>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</si>
  <si>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стоимость на 1 кв м общ. пл.</t>
  </si>
  <si>
    <t>г. Рязань ул. Новаторов д. 25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</si>
  <si>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</si>
  <si>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</si>
  <si>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</si>
  <si>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</si>
  <si>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</si>
  <si>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</si>
  <si>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 xml:space="preserve">Периодичность </t>
  </si>
  <si>
    <t>Замер сопротивления изоляции</t>
  </si>
  <si>
    <t>Итого:</t>
  </si>
  <si>
    <t xml:space="preserve">          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</si>
  <si>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</si>
  <si>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</si>
  <si>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</si>
  <si>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</si>
  <si>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</si>
  <si>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</si>
  <si>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</si>
  <si>
    <t>с 4%</t>
  </si>
  <si>
    <t>Стоимость на 1 кв м общ. пл.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</si>
</sst>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5" fillId="0" borderId="0" xfId="0" applyNumberFormat="1" applyFont="1"/>
    <xf numFmtId="4" fontId="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5" fillId="2" borderId="0" xfId="0" applyNumberFormat="1" applyFont="1" applyFill="1"/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/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0" borderId="0" xfId="0" applyNumberFormat="1" applyFont="1" applyFill="1" applyBorder="1"/>
    <xf numFmtId="0" fontId="7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right"/>
    </xf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" fontId="1" fillId="3" borderId="1" xfId="0" applyNumberFormat="1" applyFont="1" applyFill="1" applyBorder="1" applyAlignment="1"/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10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7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2" fontId="5" fillId="0" borderId="0" xfId="0" applyNumberFormat="1" applyFont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A16" zoomScale="70" zoomScaleNormal="70" workbookViewId="0">
      <selection activeCell="B22" sqref="B22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2.5703125" style="27" hidden="1" customWidth="1"/>
    <col min="8" max="9" width="15.5703125" style="29" hidden="1" customWidth="1"/>
    <col min="10" max="10" width="14.5703125" style="29" hidden="1" customWidth="1"/>
    <col min="11" max="11" width="11.5703125" style="29" hidden="1" customWidth="1"/>
    <col min="12" max="12" width="19" style="29" hidden="1" customWidth="1"/>
    <col min="13" max="13" width="13.28515625" style="29" hidden="1" customWidth="1"/>
    <col min="14" max="14" width="9.140625" style="1" hidden="1" customWidth="1"/>
    <col min="15" max="15" width="16.42578125" style="82" customWidth="1"/>
    <col min="16" max="19" width="9.140625" style="1" customWidth="1"/>
    <col min="20" max="16384" width="8.85546875" style="1"/>
  </cols>
  <sheetData>
    <row r="1" spans="1:18">
      <c r="B1" s="1" t="s">
        <v>0</v>
      </c>
      <c r="F1" s="2" t="s">
        <v>1</v>
      </c>
      <c r="G1" s="2"/>
    </row>
    <row r="2" spans="1:18">
      <c r="F2" s="3" t="s">
        <v>2</v>
      </c>
      <c r="G2" s="3"/>
    </row>
    <row r="3" spans="1:18" s="4" customFormat="1" ht="18.75" customHeight="1">
      <c r="A3" s="75" t="s">
        <v>67</v>
      </c>
      <c r="B3" s="75"/>
      <c r="C3" s="75"/>
      <c r="D3" s="75"/>
      <c r="E3" s="75"/>
      <c r="F3" s="75"/>
      <c r="G3" s="75"/>
      <c r="H3" s="75"/>
      <c r="I3" s="75"/>
      <c r="J3" s="33"/>
      <c r="K3" s="33"/>
      <c r="L3" s="33"/>
      <c r="M3" s="33"/>
      <c r="O3" s="83"/>
    </row>
    <row r="4" spans="1:18" s="4" customFormat="1" ht="27.75" customHeight="1">
      <c r="A4" s="75"/>
      <c r="B4" s="75"/>
      <c r="C4" s="75"/>
      <c r="D4" s="75"/>
      <c r="E4" s="75"/>
      <c r="F4" s="75"/>
      <c r="G4" s="75"/>
      <c r="H4" s="75"/>
      <c r="I4" s="75"/>
      <c r="J4" s="33"/>
      <c r="K4" s="33"/>
      <c r="L4" s="33"/>
      <c r="M4" s="33"/>
      <c r="O4" s="83"/>
    </row>
    <row r="5" spans="1:18" ht="24.75" customHeight="1">
      <c r="A5" s="5"/>
      <c r="B5" s="5" t="s">
        <v>50</v>
      </c>
      <c r="C5" s="5" t="s">
        <v>3</v>
      </c>
      <c r="D5" s="6">
        <v>3845.3</v>
      </c>
      <c r="E5" s="7"/>
      <c r="F5" s="8"/>
      <c r="G5" s="8"/>
      <c r="H5" s="30"/>
      <c r="I5" s="30"/>
      <c r="K5" s="30"/>
      <c r="L5" s="30"/>
    </row>
    <row r="6" spans="1:18" ht="20.25" customHeight="1">
      <c r="A6" s="76" t="s">
        <v>4</v>
      </c>
      <c r="B6" s="76"/>
      <c r="C6" s="76"/>
      <c r="D6" s="76"/>
      <c r="E6" s="76"/>
      <c r="F6" s="76"/>
      <c r="G6" s="76"/>
      <c r="H6" s="76"/>
      <c r="I6" s="76"/>
    </row>
    <row r="7" spans="1:18" ht="53.45" customHeight="1">
      <c r="A7" s="9" t="s">
        <v>5</v>
      </c>
      <c r="B7" s="9" t="s">
        <v>7</v>
      </c>
      <c r="C7" s="9" t="s">
        <v>8</v>
      </c>
      <c r="D7" s="9" t="s">
        <v>9</v>
      </c>
      <c r="E7" s="9" t="s">
        <v>10</v>
      </c>
      <c r="F7" s="10" t="s">
        <v>57</v>
      </c>
      <c r="G7" s="10"/>
      <c r="H7" s="13" t="s">
        <v>12</v>
      </c>
      <c r="I7" s="13" t="s">
        <v>11</v>
      </c>
      <c r="J7" s="13" t="s">
        <v>49</v>
      </c>
      <c r="K7" s="34" t="s">
        <v>6</v>
      </c>
      <c r="L7" s="34"/>
      <c r="M7" s="61"/>
      <c r="N7" s="67" t="s">
        <v>68</v>
      </c>
      <c r="O7" s="13" t="s">
        <v>69</v>
      </c>
      <c r="P7" s="62"/>
      <c r="Q7" s="62"/>
      <c r="R7" s="63"/>
    </row>
    <row r="8" spans="1:18" ht="63">
      <c r="A8" s="9">
        <v>1</v>
      </c>
      <c r="B8" s="11" t="s">
        <v>16</v>
      </c>
      <c r="C8" s="9" t="s">
        <v>17</v>
      </c>
      <c r="D8" s="12">
        <v>0.33</v>
      </c>
      <c r="E8" s="12">
        <v>3845.3</v>
      </c>
      <c r="F8" s="10" t="s">
        <v>18</v>
      </c>
      <c r="G8" s="10">
        <v>12</v>
      </c>
      <c r="H8" s="13">
        <f t="shared" ref="H8:H26" si="0">D8*E8</f>
        <v>1268.9490000000001</v>
      </c>
      <c r="I8" s="13">
        <f t="shared" ref="I8:I26" si="1">G8*H8</f>
        <v>15227.388000000001</v>
      </c>
      <c r="J8" s="35">
        <f>I8/G8/E8</f>
        <v>0.33</v>
      </c>
      <c r="K8" s="34"/>
      <c r="L8" s="34"/>
      <c r="M8" s="65"/>
      <c r="N8" s="68">
        <f>J8*1.04</f>
        <v>0.34320000000000001</v>
      </c>
      <c r="O8" s="14">
        <f>N8*1.0296</f>
        <v>0.35335872000000002</v>
      </c>
    </row>
    <row r="9" spans="1:18" ht="63">
      <c r="A9" s="9">
        <f t="shared" ref="A9:A26" si="2">A8+1</f>
        <v>2</v>
      </c>
      <c r="B9" s="11" t="s">
        <v>52</v>
      </c>
      <c r="C9" s="9" t="s">
        <v>17</v>
      </c>
      <c r="D9" s="12">
        <v>0.08</v>
      </c>
      <c r="E9" s="12">
        <v>3845.3</v>
      </c>
      <c r="F9" s="10" t="s">
        <v>18</v>
      </c>
      <c r="G9" s="10">
        <v>12</v>
      </c>
      <c r="H9" s="13">
        <f t="shared" si="0"/>
        <v>307.62400000000002</v>
      </c>
      <c r="I9" s="13">
        <f t="shared" si="1"/>
        <v>3691.4880000000003</v>
      </c>
      <c r="J9" s="35">
        <f t="shared" ref="J9:J26" si="3">I9/G9/E9</f>
        <v>0.08</v>
      </c>
      <c r="K9" s="34"/>
      <c r="L9" s="34"/>
      <c r="M9" s="65"/>
      <c r="N9" s="68">
        <f t="shared" ref="N9:N26" si="4">J9*1.04</f>
        <v>8.320000000000001E-2</v>
      </c>
      <c r="O9" s="14">
        <f t="shared" ref="O9:O26" si="5">N9*1.0296</f>
        <v>8.5662720000000012E-2</v>
      </c>
    </row>
    <row r="10" spans="1:18" ht="63">
      <c r="A10" s="9">
        <f t="shared" si="2"/>
        <v>3</v>
      </c>
      <c r="B10" s="11" t="s">
        <v>20</v>
      </c>
      <c r="C10" s="9" t="s">
        <v>19</v>
      </c>
      <c r="D10" s="12">
        <v>0.16</v>
      </c>
      <c r="E10" s="12">
        <v>3845.3</v>
      </c>
      <c r="F10" s="10" t="s">
        <v>18</v>
      </c>
      <c r="G10" s="10">
        <v>12</v>
      </c>
      <c r="H10" s="13">
        <f t="shared" si="0"/>
        <v>615.24800000000005</v>
      </c>
      <c r="I10" s="13">
        <f t="shared" si="1"/>
        <v>7382.9760000000006</v>
      </c>
      <c r="J10" s="35">
        <f t="shared" si="3"/>
        <v>0.16</v>
      </c>
      <c r="K10" s="34"/>
      <c r="L10" s="34"/>
      <c r="M10" s="65"/>
      <c r="N10" s="68">
        <f t="shared" si="4"/>
        <v>0.16640000000000002</v>
      </c>
      <c r="O10" s="14">
        <f t="shared" si="5"/>
        <v>0.17132544000000002</v>
      </c>
    </row>
    <row r="11" spans="1:18" ht="30" customHeight="1">
      <c r="A11" s="9">
        <f t="shared" si="2"/>
        <v>4</v>
      </c>
      <c r="B11" s="11" t="s">
        <v>21</v>
      </c>
      <c r="C11" s="9" t="s">
        <v>22</v>
      </c>
      <c r="D11" s="12">
        <v>7.0000000000000007E-2</v>
      </c>
      <c r="E11" s="12">
        <v>3845.3</v>
      </c>
      <c r="F11" s="10" t="s">
        <v>18</v>
      </c>
      <c r="G11" s="10">
        <v>12</v>
      </c>
      <c r="H11" s="13">
        <f t="shared" si="0"/>
        <v>269.17100000000005</v>
      </c>
      <c r="I11" s="13">
        <f t="shared" si="1"/>
        <v>3230.0520000000006</v>
      </c>
      <c r="J11" s="35">
        <f t="shared" si="3"/>
        <v>7.0000000000000007E-2</v>
      </c>
      <c r="K11" s="34"/>
      <c r="L11" s="34"/>
      <c r="M11" s="65"/>
      <c r="N11" s="68">
        <f t="shared" si="4"/>
        <v>7.2800000000000004E-2</v>
      </c>
      <c r="O11" s="14">
        <f t="shared" si="5"/>
        <v>7.4954880000000015E-2</v>
      </c>
    </row>
    <row r="12" spans="1:18" ht="78.75">
      <c r="A12" s="9">
        <f t="shared" si="2"/>
        <v>5</v>
      </c>
      <c r="B12" s="11" t="s">
        <v>23</v>
      </c>
      <c r="C12" s="9" t="s">
        <v>24</v>
      </c>
      <c r="D12" s="12">
        <v>0.04</v>
      </c>
      <c r="E12" s="12">
        <v>3845.3</v>
      </c>
      <c r="F12" s="10" t="s">
        <v>18</v>
      </c>
      <c r="G12" s="10">
        <v>12</v>
      </c>
      <c r="H12" s="13">
        <f t="shared" si="0"/>
        <v>153.81200000000001</v>
      </c>
      <c r="I12" s="13">
        <f t="shared" si="1"/>
        <v>1845.7440000000001</v>
      </c>
      <c r="J12" s="35">
        <f t="shared" si="3"/>
        <v>0.04</v>
      </c>
      <c r="K12" s="34"/>
      <c r="L12" s="34"/>
      <c r="M12" s="65"/>
      <c r="N12" s="68">
        <f t="shared" si="4"/>
        <v>4.1600000000000005E-2</v>
      </c>
      <c r="O12" s="14">
        <f t="shared" si="5"/>
        <v>4.2831360000000006E-2</v>
      </c>
    </row>
    <row r="13" spans="1:18" ht="63">
      <c r="A13" s="9">
        <f t="shared" si="2"/>
        <v>6</v>
      </c>
      <c r="B13" s="11" t="s">
        <v>26</v>
      </c>
      <c r="C13" s="9" t="s">
        <v>27</v>
      </c>
      <c r="D13" s="12">
        <v>0.2</v>
      </c>
      <c r="E13" s="12">
        <v>3845.3</v>
      </c>
      <c r="F13" s="10" t="s">
        <v>18</v>
      </c>
      <c r="G13" s="10">
        <v>12</v>
      </c>
      <c r="H13" s="13">
        <f t="shared" si="0"/>
        <v>769.06000000000006</v>
      </c>
      <c r="I13" s="13">
        <f t="shared" si="1"/>
        <v>9228.7200000000012</v>
      </c>
      <c r="J13" s="35">
        <f t="shared" si="3"/>
        <v>0.2</v>
      </c>
      <c r="K13" s="34"/>
      <c r="L13" s="34"/>
      <c r="M13" s="65"/>
      <c r="N13" s="68">
        <f t="shared" si="4"/>
        <v>0.20800000000000002</v>
      </c>
      <c r="O13" s="14">
        <f t="shared" si="5"/>
        <v>0.21415680000000004</v>
      </c>
    </row>
    <row r="14" spans="1:18" ht="63">
      <c r="A14" s="9">
        <f t="shared" si="2"/>
        <v>7</v>
      </c>
      <c r="B14" s="11" t="s">
        <v>53</v>
      </c>
      <c r="C14" s="9" t="s">
        <v>29</v>
      </c>
      <c r="D14" s="12">
        <v>0.18000000000000002</v>
      </c>
      <c r="E14" s="12">
        <v>3845.3</v>
      </c>
      <c r="F14" s="10" t="s">
        <v>18</v>
      </c>
      <c r="G14" s="10">
        <v>12</v>
      </c>
      <c r="H14" s="13">
        <f t="shared" si="0"/>
        <v>692.15400000000011</v>
      </c>
      <c r="I14" s="13">
        <f t="shared" si="1"/>
        <v>8305.8480000000018</v>
      </c>
      <c r="J14" s="35">
        <f t="shared" si="3"/>
        <v>0.18000000000000002</v>
      </c>
      <c r="K14" s="34"/>
      <c r="L14" s="34"/>
      <c r="M14" s="65"/>
      <c r="N14" s="68">
        <f t="shared" si="4"/>
        <v>0.18720000000000003</v>
      </c>
      <c r="O14" s="14">
        <f t="shared" si="5"/>
        <v>0.19274112000000004</v>
      </c>
    </row>
    <row r="15" spans="1:18" ht="63">
      <c r="A15" s="9">
        <f t="shared" si="2"/>
        <v>8</v>
      </c>
      <c r="B15" s="28" t="s">
        <v>48</v>
      </c>
      <c r="C15" s="9" t="s">
        <v>29</v>
      </c>
      <c r="D15" s="12">
        <v>0.19</v>
      </c>
      <c r="E15" s="12">
        <v>3845.3</v>
      </c>
      <c r="F15" s="10" t="s">
        <v>18</v>
      </c>
      <c r="G15" s="10">
        <v>12</v>
      </c>
      <c r="H15" s="13">
        <f t="shared" si="0"/>
        <v>730.60700000000008</v>
      </c>
      <c r="I15" s="13">
        <f t="shared" si="1"/>
        <v>8767.2840000000015</v>
      </c>
      <c r="J15" s="35">
        <f t="shared" si="3"/>
        <v>0.19</v>
      </c>
      <c r="K15" s="34"/>
      <c r="L15" s="34"/>
      <c r="M15" s="65"/>
      <c r="N15" s="68">
        <f t="shared" si="4"/>
        <v>0.1976</v>
      </c>
      <c r="O15" s="14">
        <f t="shared" si="5"/>
        <v>0.20344896000000001</v>
      </c>
    </row>
    <row r="16" spans="1:18" ht="33" customHeight="1">
      <c r="A16" s="9">
        <f t="shared" si="2"/>
        <v>9</v>
      </c>
      <c r="B16" s="11" t="s">
        <v>54</v>
      </c>
      <c r="C16" s="9" t="s">
        <v>17</v>
      </c>
      <c r="D16" s="12">
        <v>0.52</v>
      </c>
      <c r="E16" s="12">
        <v>3845.3</v>
      </c>
      <c r="F16" s="15" t="s">
        <v>56</v>
      </c>
      <c r="G16" s="10">
        <v>12</v>
      </c>
      <c r="H16" s="13">
        <f t="shared" si="0"/>
        <v>1999.5560000000003</v>
      </c>
      <c r="I16" s="13">
        <f t="shared" si="1"/>
        <v>23994.672000000002</v>
      </c>
      <c r="J16" s="35">
        <f t="shared" si="3"/>
        <v>0.52</v>
      </c>
      <c r="K16" s="34"/>
      <c r="L16" s="34"/>
      <c r="M16" s="65"/>
      <c r="N16" s="68">
        <f t="shared" si="4"/>
        <v>0.54080000000000006</v>
      </c>
      <c r="O16" s="14">
        <f t="shared" si="5"/>
        <v>0.55680768000000014</v>
      </c>
    </row>
    <row r="17" spans="1:15" ht="33" customHeight="1">
      <c r="A17" s="9">
        <f t="shared" si="2"/>
        <v>10</v>
      </c>
      <c r="B17" s="11" t="s">
        <v>30</v>
      </c>
      <c r="C17" s="9" t="s">
        <v>60</v>
      </c>
      <c r="D17" s="12">
        <v>0.44</v>
      </c>
      <c r="E17" s="12">
        <v>3845.3</v>
      </c>
      <c r="F17" s="15" t="s">
        <v>56</v>
      </c>
      <c r="G17" s="10">
        <v>12</v>
      </c>
      <c r="H17" s="13">
        <f t="shared" si="0"/>
        <v>1691.932</v>
      </c>
      <c r="I17" s="13">
        <f t="shared" si="1"/>
        <v>20303.184000000001</v>
      </c>
      <c r="J17" s="35">
        <f t="shared" si="3"/>
        <v>0.44</v>
      </c>
      <c r="K17" s="34"/>
      <c r="L17" s="34"/>
      <c r="M17" s="65"/>
      <c r="N17" s="68">
        <f t="shared" si="4"/>
        <v>0.45760000000000001</v>
      </c>
      <c r="O17" s="14">
        <f t="shared" si="5"/>
        <v>0.47114496000000006</v>
      </c>
    </row>
    <row r="18" spans="1:15" ht="41.25" customHeight="1">
      <c r="A18" s="9">
        <f t="shared" si="2"/>
        <v>11</v>
      </c>
      <c r="B18" s="11" t="s">
        <v>31</v>
      </c>
      <c r="C18" s="9" t="s">
        <v>29</v>
      </c>
      <c r="D18" s="12">
        <v>0.05</v>
      </c>
      <c r="E18" s="12">
        <v>3845.3</v>
      </c>
      <c r="F18" s="10" t="s">
        <v>32</v>
      </c>
      <c r="G18" s="10">
        <v>12</v>
      </c>
      <c r="H18" s="13">
        <f t="shared" si="0"/>
        <v>192.26500000000001</v>
      </c>
      <c r="I18" s="13">
        <f t="shared" si="1"/>
        <v>2307.1800000000003</v>
      </c>
      <c r="J18" s="35">
        <f t="shared" si="3"/>
        <v>0.05</v>
      </c>
      <c r="K18" s="34"/>
      <c r="L18" s="34"/>
      <c r="M18" s="65"/>
      <c r="N18" s="68">
        <f t="shared" si="4"/>
        <v>5.2000000000000005E-2</v>
      </c>
      <c r="O18" s="14">
        <f t="shared" si="5"/>
        <v>5.3539200000000009E-2</v>
      </c>
    </row>
    <row r="19" spans="1:15" ht="81.599999999999994" customHeight="1">
      <c r="A19" s="9">
        <f t="shared" si="2"/>
        <v>12</v>
      </c>
      <c r="B19" s="11" t="s">
        <v>33</v>
      </c>
      <c r="C19" s="9" t="s">
        <v>29</v>
      </c>
      <c r="D19" s="12">
        <v>0.08</v>
      </c>
      <c r="E19" s="12">
        <v>3845.3</v>
      </c>
      <c r="F19" s="10" t="s">
        <v>63</v>
      </c>
      <c r="G19" s="10">
        <v>12</v>
      </c>
      <c r="H19" s="13">
        <f t="shared" si="0"/>
        <v>307.62400000000002</v>
      </c>
      <c r="I19" s="13">
        <f t="shared" si="1"/>
        <v>3691.4880000000003</v>
      </c>
      <c r="J19" s="35">
        <f t="shared" si="3"/>
        <v>0.08</v>
      </c>
      <c r="K19" s="34"/>
      <c r="L19" s="34"/>
      <c r="M19" s="65"/>
      <c r="N19" s="68">
        <f t="shared" si="4"/>
        <v>8.320000000000001E-2</v>
      </c>
      <c r="O19" s="14">
        <f t="shared" si="5"/>
        <v>8.5662720000000012E-2</v>
      </c>
    </row>
    <row r="20" spans="1:15" ht="16.5">
      <c r="A20" s="9">
        <f t="shared" si="2"/>
        <v>13</v>
      </c>
      <c r="B20" s="42" t="s">
        <v>58</v>
      </c>
      <c r="C20" s="9" t="s">
        <v>34</v>
      </c>
      <c r="D20" s="12">
        <v>0.26</v>
      </c>
      <c r="E20" s="12">
        <v>3845.3</v>
      </c>
      <c r="F20" s="10" t="s">
        <v>25</v>
      </c>
      <c r="G20" s="10">
        <v>12</v>
      </c>
      <c r="H20" s="13">
        <f t="shared" si="0"/>
        <v>999.77800000000013</v>
      </c>
      <c r="I20" s="13">
        <f t="shared" si="1"/>
        <v>11997.336000000001</v>
      </c>
      <c r="J20" s="35">
        <f t="shared" si="3"/>
        <v>0.26</v>
      </c>
      <c r="K20" s="34"/>
      <c r="L20" s="34"/>
      <c r="M20" s="65"/>
      <c r="N20" s="68">
        <f t="shared" si="4"/>
        <v>0.27040000000000003</v>
      </c>
      <c r="O20" s="14">
        <f t="shared" si="5"/>
        <v>0.27840384000000007</v>
      </c>
    </row>
    <row r="21" spans="1:15" ht="31.5">
      <c r="A21" s="9">
        <f t="shared" si="2"/>
        <v>14</v>
      </c>
      <c r="B21" s="28" t="s">
        <v>55</v>
      </c>
      <c r="C21" s="9" t="s">
        <v>35</v>
      </c>
      <c r="D21" s="12">
        <v>1.93</v>
      </c>
      <c r="E21" s="12">
        <v>3845.3</v>
      </c>
      <c r="F21" s="15" t="s">
        <v>56</v>
      </c>
      <c r="G21" s="10">
        <v>12</v>
      </c>
      <c r="H21" s="13">
        <f t="shared" si="0"/>
        <v>7421.4290000000001</v>
      </c>
      <c r="I21" s="13">
        <f t="shared" si="1"/>
        <v>89057.148000000001</v>
      </c>
      <c r="J21" s="35">
        <f t="shared" si="3"/>
        <v>1.93</v>
      </c>
      <c r="K21" s="34">
        <v>604.9</v>
      </c>
      <c r="L21" s="34">
        <f>(5620.73+800+42.41)*12</f>
        <v>77557.679999999993</v>
      </c>
      <c r="M21" s="65">
        <f>L21*0.06+L21</f>
        <v>82211.140799999994</v>
      </c>
      <c r="N21" s="68">
        <f t="shared" si="4"/>
        <v>2.0072000000000001</v>
      </c>
      <c r="O21" s="14">
        <f t="shared" si="5"/>
        <v>2.0666131200000004</v>
      </c>
    </row>
    <row r="22" spans="1:15" ht="47.25">
      <c r="A22" s="9">
        <f t="shared" si="2"/>
        <v>15</v>
      </c>
      <c r="B22" s="28" t="s">
        <v>64</v>
      </c>
      <c r="C22" s="9" t="s">
        <v>36</v>
      </c>
      <c r="D22" s="12">
        <v>4.71</v>
      </c>
      <c r="E22" s="12">
        <v>3845.3</v>
      </c>
      <c r="F22" s="10" t="s">
        <v>37</v>
      </c>
      <c r="G22" s="10">
        <v>12</v>
      </c>
      <c r="H22" s="13">
        <f t="shared" si="0"/>
        <v>18111.363000000001</v>
      </c>
      <c r="I22" s="13">
        <f t="shared" si="1"/>
        <v>217336.35600000003</v>
      </c>
      <c r="J22" s="35">
        <f t="shared" si="3"/>
        <v>4.71</v>
      </c>
      <c r="K22" s="34">
        <v>1221.5</v>
      </c>
      <c r="L22" s="34">
        <f>(11236.26+800+488.82)*12</f>
        <v>150300.96</v>
      </c>
      <c r="M22" s="65">
        <f>L22*0.06+L22</f>
        <v>159319.01759999999</v>
      </c>
      <c r="N22" s="68">
        <f t="shared" si="4"/>
        <v>4.8984000000000005</v>
      </c>
      <c r="O22" s="14">
        <f t="shared" si="5"/>
        <v>5.0433926400000013</v>
      </c>
    </row>
    <row r="23" spans="1:15" ht="31.5">
      <c r="A23" s="9">
        <f t="shared" si="2"/>
        <v>16</v>
      </c>
      <c r="B23" s="16" t="s">
        <v>38</v>
      </c>
      <c r="C23" s="17" t="s">
        <v>39</v>
      </c>
      <c r="D23" s="12">
        <v>7853.72</v>
      </c>
      <c r="E23" s="12">
        <v>2</v>
      </c>
      <c r="F23" s="15" t="s">
        <v>56</v>
      </c>
      <c r="G23" s="10">
        <v>12</v>
      </c>
      <c r="H23" s="13">
        <f t="shared" si="0"/>
        <v>15707.44</v>
      </c>
      <c r="I23" s="13">
        <f t="shared" si="1"/>
        <v>188489.28</v>
      </c>
      <c r="J23" s="35">
        <f>I23/G23/D5</f>
        <v>4.0848412347541156</v>
      </c>
      <c r="K23" s="34"/>
      <c r="L23" s="34"/>
      <c r="M23" s="65"/>
      <c r="N23" s="68">
        <f t="shared" si="4"/>
        <v>4.2482348841442805</v>
      </c>
      <c r="O23" s="14">
        <f t="shared" si="5"/>
        <v>4.3739826367149517</v>
      </c>
    </row>
    <row r="24" spans="1:15">
      <c r="A24" s="9">
        <f t="shared" si="2"/>
        <v>17</v>
      </c>
      <c r="B24" s="16" t="s">
        <v>40</v>
      </c>
      <c r="C24" s="17" t="s">
        <v>17</v>
      </c>
      <c r="D24" s="12">
        <v>1.74</v>
      </c>
      <c r="E24" s="12">
        <v>3845.3</v>
      </c>
      <c r="F24" s="15" t="s">
        <v>56</v>
      </c>
      <c r="G24" s="10">
        <v>12</v>
      </c>
      <c r="H24" s="13">
        <f t="shared" si="0"/>
        <v>6690.8220000000001</v>
      </c>
      <c r="I24" s="13">
        <f t="shared" si="1"/>
        <v>80289.864000000001</v>
      </c>
      <c r="J24" s="35">
        <f t="shared" si="3"/>
        <v>1.74</v>
      </c>
      <c r="K24" s="34"/>
      <c r="L24" s="34"/>
      <c r="M24" s="65"/>
      <c r="N24" s="68">
        <f t="shared" si="4"/>
        <v>1.8096000000000001</v>
      </c>
      <c r="O24" s="14">
        <f t="shared" si="5"/>
        <v>1.8631641600000002</v>
      </c>
    </row>
    <row r="25" spans="1:15">
      <c r="A25" s="9">
        <f t="shared" si="2"/>
        <v>18</v>
      </c>
      <c r="B25" s="16" t="s">
        <v>41</v>
      </c>
      <c r="C25" s="17" t="s">
        <v>42</v>
      </c>
      <c r="D25" s="12">
        <v>0.24000000000000002</v>
      </c>
      <c r="E25" s="12">
        <v>3845.3</v>
      </c>
      <c r="F25" s="15" t="s">
        <v>56</v>
      </c>
      <c r="G25" s="10">
        <v>12</v>
      </c>
      <c r="H25" s="13">
        <f t="shared" si="0"/>
        <v>922.87200000000007</v>
      </c>
      <c r="I25" s="13">
        <f t="shared" si="1"/>
        <v>11074.464</v>
      </c>
      <c r="J25" s="35">
        <f t="shared" si="3"/>
        <v>0.24</v>
      </c>
      <c r="K25" s="34"/>
      <c r="L25" s="34"/>
      <c r="M25" s="65"/>
      <c r="N25" s="68">
        <f t="shared" si="4"/>
        <v>0.24959999999999999</v>
      </c>
      <c r="O25" s="14">
        <f t="shared" si="5"/>
        <v>0.25698816000000002</v>
      </c>
    </row>
    <row r="26" spans="1:15" ht="48.75" customHeight="1">
      <c r="A26" s="9">
        <f t="shared" si="2"/>
        <v>19</v>
      </c>
      <c r="B26" s="16" t="s">
        <v>43</v>
      </c>
      <c r="C26" s="14" t="s">
        <v>17</v>
      </c>
      <c r="D26" s="12">
        <v>1.3800000000000001</v>
      </c>
      <c r="E26" s="12">
        <v>3845.3</v>
      </c>
      <c r="F26" s="15" t="s">
        <v>56</v>
      </c>
      <c r="G26" s="10">
        <v>12</v>
      </c>
      <c r="H26" s="13">
        <f t="shared" si="0"/>
        <v>5306.514000000001</v>
      </c>
      <c r="I26" s="13">
        <f t="shared" si="1"/>
        <v>63678.168000000012</v>
      </c>
      <c r="J26" s="35">
        <f t="shared" si="3"/>
        <v>1.3800000000000001</v>
      </c>
      <c r="K26" s="34"/>
      <c r="L26" s="34"/>
      <c r="M26" s="65"/>
      <c r="N26" s="68">
        <f t="shared" si="4"/>
        <v>1.4352000000000003</v>
      </c>
      <c r="O26" s="14">
        <f t="shared" si="5"/>
        <v>1.4776819200000004</v>
      </c>
    </row>
    <row r="27" spans="1:15" s="43" customFormat="1">
      <c r="A27" s="71" t="s">
        <v>59</v>
      </c>
      <c r="B27" s="77"/>
      <c r="C27" s="71"/>
      <c r="D27" s="71"/>
      <c r="E27" s="71"/>
      <c r="F27" s="71"/>
      <c r="G27" s="60"/>
      <c r="H27" s="58">
        <f t="shared" ref="H27:O27" si="6">SUM(H8:H26)</f>
        <v>64158.220000000008</v>
      </c>
      <c r="I27" s="58">
        <f t="shared" si="6"/>
        <v>769898.64</v>
      </c>
      <c r="J27" s="58">
        <f t="shared" si="6"/>
        <v>16.684841234754114</v>
      </c>
      <c r="K27" s="58">
        <f t="shared" si="6"/>
        <v>1826.4</v>
      </c>
      <c r="L27" s="58">
        <f t="shared" si="6"/>
        <v>227858.63999999998</v>
      </c>
      <c r="M27" s="58">
        <f t="shared" si="6"/>
        <v>241530.15839999999</v>
      </c>
      <c r="N27" s="58">
        <f t="shared" si="6"/>
        <v>17.352234884144281</v>
      </c>
      <c r="O27" s="84">
        <f t="shared" si="6"/>
        <v>17.865861036714957</v>
      </c>
    </row>
    <row r="28" spans="1:15" s="4" customFormat="1">
      <c r="A28" s="74" t="s">
        <v>44</v>
      </c>
      <c r="B28" s="74"/>
      <c r="C28" s="74"/>
      <c r="D28" s="74"/>
      <c r="E28" s="74"/>
      <c r="F28" s="74"/>
      <c r="G28" s="74"/>
      <c r="H28" s="74"/>
      <c r="I28" s="74"/>
      <c r="J28" s="33"/>
      <c r="K28" s="33"/>
      <c r="L28" s="33"/>
      <c r="M28" s="33"/>
      <c r="N28" s="69"/>
      <c r="O28" s="83"/>
    </row>
    <row r="29" spans="1:15" s="4" customFormat="1" ht="56.25" customHeight="1">
      <c r="A29" s="44" t="s">
        <v>5</v>
      </c>
      <c r="B29" s="44" t="s">
        <v>7</v>
      </c>
      <c r="C29" s="44" t="s">
        <v>8</v>
      </c>
      <c r="D29" s="44" t="s">
        <v>9</v>
      </c>
      <c r="E29" s="44" t="s">
        <v>10</v>
      </c>
      <c r="F29" s="45" t="s">
        <v>57</v>
      </c>
      <c r="G29" s="45"/>
      <c r="H29" s="37" t="s">
        <v>12</v>
      </c>
      <c r="I29" s="37" t="s">
        <v>11</v>
      </c>
      <c r="J29" s="37" t="s">
        <v>49</v>
      </c>
      <c r="K29" s="37"/>
      <c r="L29" s="37"/>
      <c r="M29" s="66"/>
      <c r="N29" s="69" t="s">
        <v>68</v>
      </c>
      <c r="O29" s="13" t="s">
        <v>49</v>
      </c>
    </row>
    <row r="30" spans="1:15" s="4" customFormat="1" ht="28.15" customHeight="1">
      <c r="A30" s="44">
        <v>1</v>
      </c>
      <c r="B30" s="46" t="s">
        <v>44</v>
      </c>
      <c r="C30" s="47"/>
      <c r="D30" s="19">
        <v>2.0299999999999998</v>
      </c>
      <c r="E30" s="44">
        <v>3845.3</v>
      </c>
      <c r="F30" s="45" t="s">
        <v>45</v>
      </c>
      <c r="G30" s="45">
        <v>12</v>
      </c>
      <c r="H30" s="37"/>
      <c r="I30" s="37">
        <f>D30*E30*G30</f>
        <v>93671.508000000002</v>
      </c>
      <c r="J30" s="36">
        <f>I30/G30/E30</f>
        <v>2.0299999999999998</v>
      </c>
      <c r="K30" s="37"/>
      <c r="L30" s="37"/>
      <c r="M30" s="66"/>
      <c r="N30" s="69">
        <f>J30*1.04</f>
        <v>2.1111999999999997</v>
      </c>
      <c r="O30" s="14">
        <f t="shared" ref="O30:O32" si="7">N30*1.0296</f>
        <v>2.1736915199999998</v>
      </c>
    </row>
    <row r="31" spans="1:15" s="4" customFormat="1" ht="36.6" customHeight="1">
      <c r="A31" s="44">
        <v>2</v>
      </c>
      <c r="B31" s="41" t="s">
        <v>13</v>
      </c>
      <c r="C31" s="44" t="s">
        <v>14</v>
      </c>
      <c r="D31" s="19">
        <v>14.06</v>
      </c>
      <c r="E31" s="19">
        <v>1680</v>
      </c>
      <c r="F31" s="45" t="s">
        <v>45</v>
      </c>
      <c r="G31" s="45">
        <v>1</v>
      </c>
      <c r="H31" s="37">
        <f>D31*E31</f>
        <v>23620.799999999999</v>
      </c>
      <c r="I31" s="37">
        <f>G31*H31</f>
        <v>23620.799999999999</v>
      </c>
      <c r="J31" s="36">
        <f>I31/12/E30</f>
        <v>0.51189764127636328</v>
      </c>
      <c r="K31" s="37"/>
      <c r="L31" s="37"/>
      <c r="M31" s="66"/>
      <c r="N31" s="69">
        <f t="shared" ref="N31:N32" si="8">J31*1.04</f>
        <v>0.53237354692741778</v>
      </c>
      <c r="O31" s="14">
        <f t="shared" si="7"/>
        <v>0.54813180391646943</v>
      </c>
    </row>
    <row r="32" spans="1:15" s="4" customFormat="1" ht="34.5" customHeight="1">
      <c r="A32" s="44">
        <f>A31+1</f>
        <v>3</v>
      </c>
      <c r="B32" s="41" t="s">
        <v>15</v>
      </c>
      <c r="C32" s="44" t="s">
        <v>14</v>
      </c>
      <c r="D32" s="19">
        <v>10.14</v>
      </c>
      <c r="E32" s="19">
        <v>1680</v>
      </c>
      <c r="F32" s="45" t="s">
        <v>45</v>
      </c>
      <c r="G32" s="45">
        <v>1</v>
      </c>
      <c r="H32" s="37">
        <f>D32*E32</f>
        <v>17035.2</v>
      </c>
      <c r="I32" s="37">
        <f>G32*H32</f>
        <v>17035.2</v>
      </c>
      <c r="J32" s="36">
        <f>I32/12/E30</f>
        <v>0.36917795750656646</v>
      </c>
      <c r="K32" s="37"/>
      <c r="L32" s="37"/>
      <c r="M32" s="66"/>
      <c r="N32" s="69">
        <f t="shared" si="8"/>
        <v>0.38394507580682913</v>
      </c>
      <c r="O32" s="14">
        <f t="shared" si="7"/>
        <v>0.39530985005071129</v>
      </c>
    </row>
    <row r="33" spans="1:15" s="48" customFormat="1">
      <c r="A33" s="78" t="s">
        <v>59</v>
      </c>
      <c r="B33" s="78"/>
      <c r="C33" s="78"/>
      <c r="D33" s="78"/>
      <c r="E33" s="78"/>
      <c r="F33" s="78"/>
      <c r="G33" s="54"/>
      <c r="H33" s="55"/>
      <c r="I33" s="56">
        <f>SUM(I30:I32)</f>
        <v>134327.508</v>
      </c>
      <c r="J33" s="55">
        <f>SUM(J30:J32)</f>
        <v>2.9110755987829298</v>
      </c>
      <c r="K33" s="55">
        <f t="shared" ref="K33:O33" si="9">SUM(K30:K32)</f>
        <v>0</v>
      </c>
      <c r="L33" s="55">
        <f t="shared" si="9"/>
        <v>0</v>
      </c>
      <c r="M33" s="55">
        <f t="shared" si="9"/>
        <v>0</v>
      </c>
      <c r="N33" s="55">
        <f t="shared" si="9"/>
        <v>3.0275186227342465</v>
      </c>
      <c r="O33" s="56">
        <f t="shared" si="9"/>
        <v>3.1171331739671806</v>
      </c>
    </row>
    <row r="34" spans="1:15" s="43" customFormat="1">
      <c r="A34" s="71" t="s">
        <v>62</v>
      </c>
      <c r="B34" s="71"/>
      <c r="C34" s="71"/>
      <c r="D34" s="71"/>
      <c r="E34" s="71"/>
      <c r="F34" s="71"/>
      <c r="G34" s="57">
        <f>I34/12/E30</f>
        <v>19.595916833537046</v>
      </c>
      <c r="H34" s="58"/>
      <c r="I34" s="58">
        <f>I27+I33</f>
        <v>904226.14800000004</v>
      </c>
      <c r="J34" s="59">
        <f>J27+J33</f>
        <v>19.595916833537043</v>
      </c>
      <c r="K34" s="59">
        <f t="shared" ref="K34:O34" si="10">K27+K33</f>
        <v>1826.4</v>
      </c>
      <c r="L34" s="59">
        <f t="shared" si="10"/>
        <v>227858.63999999998</v>
      </c>
      <c r="M34" s="59">
        <f t="shared" si="10"/>
        <v>241530.15839999999</v>
      </c>
      <c r="N34" s="59">
        <f t="shared" si="10"/>
        <v>20.379753506878526</v>
      </c>
      <c r="O34" s="84">
        <f t="shared" si="10"/>
        <v>20.982994210682136</v>
      </c>
    </row>
    <row r="35" spans="1:15" s="50" customFormat="1">
      <c r="A35" s="74" t="s">
        <v>61</v>
      </c>
      <c r="B35" s="74"/>
      <c r="C35" s="74"/>
      <c r="D35" s="74"/>
      <c r="E35" s="74"/>
      <c r="F35" s="74"/>
      <c r="G35" s="74"/>
      <c r="H35" s="74"/>
      <c r="I35" s="74"/>
      <c r="J35" s="49"/>
      <c r="K35" s="49"/>
      <c r="L35" s="49"/>
      <c r="M35" s="49"/>
      <c r="N35" s="70"/>
      <c r="O35" s="85"/>
    </row>
    <row r="36" spans="1:15" s="50" customFormat="1" ht="63">
      <c r="A36" s="40">
        <v>1</v>
      </c>
      <c r="B36" s="41" t="s">
        <v>66</v>
      </c>
      <c r="C36" s="18" t="s">
        <v>17</v>
      </c>
      <c r="D36" s="19">
        <v>2.86</v>
      </c>
      <c r="E36" s="12">
        <v>3845.3</v>
      </c>
      <c r="F36" s="15" t="s">
        <v>28</v>
      </c>
      <c r="G36" s="10">
        <v>12</v>
      </c>
      <c r="H36" s="13">
        <f>D36*E36</f>
        <v>10997.558000000001</v>
      </c>
      <c r="I36" s="13">
        <f>G36*H36</f>
        <v>131970.696</v>
      </c>
      <c r="J36" s="35">
        <f>I36/G36/E36</f>
        <v>2.8599999999999994</v>
      </c>
      <c r="K36" s="49"/>
      <c r="L36" s="49"/>
      <c r="M36" s="49"/>
      <c r="N36" s="70">
        <v>2.86</v>
      </c>
      <c r="O36" s="86">
        <v>2.86</v>
      </c>
    </row>
    <row r="37" spans="1:15" s="50" customFormat="1">
      <c r="A37" s="79" t="s">
        <v>65</v>
      </c>
      <c r="B37" s="80"/>
      <c r="C37" s="80"/>
      <c r="D37" s="80"/>
      <c r="E37" s="80"/>
      <c r="F37" s="81"/>
      <c r="G37" s="51">
        <f>G34+D36</f>
        <v>22.455916833537046</v>
      </c>
      <c r="H37" s="52"/>
      <c r="I37" s="53"/>
      <c r="J37" s="64">
        <f>J36+J34</f>
        <v>22.455916833537042</v>
      </c>
      <c r="K37" s="64">
        <f t="shared" ref="K37:O37" si="11">K36+K34</f>
        <v>1826.4</v>
      </c>
      <c r="L37" s="64">
        <f t="shared" si="11"/>
        <v>227858.63999999998</v>
      </c>
      <c r="M37" s="64">
        <f t="shared" si="11"/>
        <v>241530.15839999999</v>
      </c>
      <c r="N37" s="64">
        <f t="shared" si="11"/>
        <v>23.239753506878525</v>
      </c>
      <c r="O37" s="87">
        <f t="shared" si="11"/>
        <v>23.842994210682136</v>
      </c>
    </row>
    <row r="38" spans="1:15">
      <c r="A38" s="72"/>
      <c r="B38" s="72"/>
      <c r="C38" s="72"/>
      <c r="D38" s="72"/>
      <c r="E38" s="72"/>
      <c r="F38" s="72"/>
      <c r="G38" s="72"/>
      <c r="H38" s="72"/>
      <c r="I38" s="72"/>
    </row>
    <row r="39" spans="1:15" ht="13.15" customHeight="1">
      <c r="A39" s="20" t="s">
        <v>46</v>
      </c>
      <c r="B39" s="73" t="s">
        <v>51</v>
      </c>
      <c r="C39" s="73"/>
      <c r="D39" s="73"/>
      <c r="E39" s="73"/>
      <c r="F39" s="73"/>
      <c r="G39" s="73"/>
      <c r="H39" s="73"/>
      <c r="I39" s="73"/>
      <c r="K39" s="38"/>
      <c r="L39" s="38"/>
    </row>
    <row r="40" spans="1:15">
      <c r="A40" s="21"/>
      <c r="B40" s="73"/>
      <c r="C40" s="73"/>
      <c r="D40" s="73"/>
      <c r="E40" s="73"/>
      <c r="F40" s="73"/>
      <c r="G40" s="73"/>
      <c r="H40" s="73"/>
      <c r="I40" s="73"/>
      <c r="K40" s="31"/>
      <c r="L40" s="31"/>
    </row>
    <row r="41" spans="1:15" ht="24" customHeight="1">
      <c r="A41" s="21"/>
      <c r="B41" s="73"/>
      <c r="C41" s="73"/>
      <c r="D41" s="73"/>
      <c r="E41" s="73"/>
      <c r="F41" s="73"/>
      <c r="G41" s="73"/>
      <c r="H41" s="73"/>
      <c r="I41" s="73"/>
      <c r="K41" s="31"/>
      <c r="L41" s="31"/>
    </row>
    <row r="42" spans="1:15">
      <c r="A42" s="21"/>
      <c r="B42" s="21"/>
      <c r="C42" s="21"/>
      <c r="D42" s="21"/>
      <c r="E42" s="21"/>
      <c r="F42" s="22"/>
      <c r="G42" s="22"/>
      <c r="H42" s="31"/>
      <c r="I42" s="31"/>
      <c r="K42" s="31"/>
      <c r="L42" s="31"/>
    </row>
    <row r="43" spans="1:15" s="25" customFormat="1">
      <c r="A43" s="23"/>
      <c r="B43" s="24"/>
      <c r="C43" s="23"/>
      <c r="D43" s="24" t="s">
        <v>47</v>
      </c>
      <c r="F43" s="26"/>
      <c r="G43" s="26"/>
      <c r="H43" s="32"/>
      <c r="I43" s="32"/>
      <c r="J43" s="39"/>
      <c r="K43" s="32"/>
      <c r="L43" s="32"/>
      <c r="M43" s="39"/>
      <c r="O43" s="88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32"/>
      <c r="I44" s="32"/>
      <c r="J44" s="39"/>
      <c r="K44" s="32"/>
      <c r="L44" s="32"/>
      <c r="M44" s="39"/>
      <c r="O44" s="88"/>
    </row>
  </sheetData>
  <mergeCells count="10">
    <mergeCell ref="A34:F34"/>
    <mergeCell ref="A38:I38"/>
    <mergeCell ref="B39:I41"/>
    <mergeCell ref="A28:I28"/>
    <mergeCell ref="A3:I4"/>
    <mergeCell ref="A6:I6"/>
    <mergeCell ref="A27:F27"/>
    <mergeCell ref="A33:F33"/>
    <mergeCell ref="A35:I35"/>
    <mergeCell ref="A37:F37"/>
  </mergeCells>
  <printOptions horizontalCentered="1" verticalCentered="1"/>
  <pageMargins left="0.31" right="0.11811023622047245" top="0.11811023622047245" bottom="0.11811023622047245" header="0.11811023622047245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2022-02-14T13:48:45Z</dcterms:modified>
</cp:coreProperties>
</file>