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3" i="1"/>
  <c r="N30"/>
  <c r="D32"/>
  <c r="D31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E5"/>
  <c r="N27" l="1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/>
  <c r="L20"/>
  <c r="H36"/>
  <c r="I36" s="1"/>
  <c r="J36" s="1"/>
  <c r="I30"/>
  <c r="J30"/>
  <c r="H32"/>
  <c r="I32" s="1"/>
  <c r="J32" s="1"/>
  <c r="A32"/>
  <c r="H31"/>
  <c r="I31" s="1"/>
  <c r="J31" s="1"/>
  <c r="H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4" l="1"/>
  <c r="N37" s="1"/>
  <c r="I33"/>
  <c r="J33"/>
  <c r="H27"/>
  <c r="J10"/>
  <c r="J27" s="1"/>
  <c r="J34" s="1"/>
  <c r="J37" s="1"/>
  <c r="I27"/>
  <c r="G27" l="1"/>
  <c r="I34"/>
  <c r="G34" s="1"/>
  <c r="G37" s="1"/>
</calcChain>
</file>

<file path=xl/sharedStrings.xml><?xml version="1.0" encoding="utf-8"?>
<sst xmlns="http://schemas.openxmlformats.org/spreadsheetml/2006/main" count="104" uniqueCount="67">
  <si>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</si>
  <si>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</si>
  <si>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</si>
  <si>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</si>
  <si>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</si>
  <si>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</si>
  <si>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</si>
  <si>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</si>
  <si>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</si>
  <si>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</si>
  <si>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</si>
  <si>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</si>
  <si>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</si>
  <si>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</si>
  <si>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</si>
  <si>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</si>
  <si>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</si>
  <si>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</si>
  <si>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</si>
  <si>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</si>
  <si>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</si>
  <si>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</si>
  <si>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</si>
  <si>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</si>
  <si>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</si>
  <si>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</si>
  <si>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</si>
  <si>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</si>
  <si>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</si>
  <si>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</si>
  <si>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</si>
  <si>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</si>
  <si>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</si>
  <si>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</si>
  <si>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</si>
  <si>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</si>
  <si>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</si>
  <si>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</si>
  <si>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</si>
  <si>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</si>
  <si>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</si>
  <si>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</si>
  <si>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</si>
  <si>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</si>
  <si>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</si>
  <si>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</si>
  <si>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</si>
  <si>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об. Пл.</t>
  </si>
  <si>
    <t>убрать при печати</t>
  </si>
  <si>
    <t>Площадь ОИ</t>
  </si>
  <si>
    <t>г. Рязань ул. Новаторов д. 15</t>
  </si>
  <si>
    <t>Стоимость на 1 кв м об. пл.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</si>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</sst>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2" borderId="0" xfId="0" applyNumberFormat="1" applyFont="1" applyFill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4" fontId="4" fillId="0" borderId="5" xfId="0" applyNumberFormat="1" applyFont="1" applyBorder="1" applyAlignment="1"/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topLeftCell="A16" zoomScale="75" zoomScaleNormal="75" workbookViewId="0">
      <selection activeCell="N34" sqref="N34"/>
    </sheetView>
  </sheetViews>
  <sheetFormatPr defaultColWidth="8.85546875" defaultRowHeight="15.75"/>
  <cols>
    <col min="1" max="1" width="13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2.42578125" style="25" hidden="1" customWidth="1"/>
    <col min="8" max="9" width="15.5703125" style="27" hidden="1" customWidth="1"/>
    <col min="10" max="10" width="16.42578125" style="38" hidden="1" customWidth="1"/>
    <col min="11" max="11" width="15.140625" style="27" hidden="1" customWidth="1"/>
    <col min="12" max="12" width="20.28515625" style="27" hidden="1" customWidth="1"/>
    <col min="13" max="13" width="21.5703125" style="27" hidden="1" customWidth="1"/>
    <col min="14" max="14" width="17" style="1" customWidth="1"/>
    <col min="15" max="17" width="9.140625" style="1" customWidth="1"/>
    <col min="18" max="16384" width="8.85546875" style="1"/>
  </cols>
  <sheetData>
    <row r="1" spans="1:17">
      <c r="B1" s="1" t="s">
        <v>0</v>
      </c>
      <c r="F1" s="2"/>
      <c r="G1" s="2"/>
    </row>
    <row r="2" spans="1:17">
      <c r="E2" s="80" t="s">
        <v>1</v>
      </c>
      <c r="F2" s="79"/>
      <c r="G2" s="79"/>
      <c r="H2" s="79"/>
      <c r="I2" s="79"/>
      <c r="J2" s="79"/>
      <c r="K2" s="79"/>
      <c r="L2" s="79"/>
      <c r="M2" s="79"/>
      <c r="N2" s="79"/>
    </row>
    <row r="3" spans="1:17" s="3" customFormat="1" ht="18.75" customHeight="1">
      <c r="A3" s="81" t="s">
        <v>66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s="3" customFormat="1" ht="31.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7" ht="24.75" customHeight="1">
      <c r="A5" s="4"/>
      <c r="B5" s="4" t="s">
        <v>50</v>
      </c>
      <c r="C5" s="4" t="s">
        <v>2</v>
      </c>
      <c r="D5" s="5">
        <v>4144.7</v>
      </c>
      <c r="E5" s="4">
        <f>E8</f>
        <v>4144.7</v>
      </c>
      <c r="F5" s="6"/>
      <c r="G5" s="6"/>
      <c r="H5" s="29"/>
      <c r="I5" s="29"/>
      <c r="K5" s="29"/>
      <c r="L5" s="29"/>
    </row>
    <row r="6" spans="1:17" ht="20.25" customHeight="1">
      <c r="A6" s="84" t="s">
        <v>3</v>
      </c>
      <c r="B6" s="84"/>
      <c r="C6" s="84"/>
      <c r="D6" s="84"/>
      <c r="E6" s="84"/>
      <c r="F6" s="84"/>
      <c r="G6" s="84"/>
      <c r="H6" s="84"/>
      <c r="I6" s="84"/>
      <c r="K6" s="83" t="s">
        <v>48</v>
      </c>
      <c r="L6" s="83"/>
      <c r="M6" s="83"/>
    </row>
    <row r="7" spans="1:17" ht="53.4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8" t="s">
        <v>57</v>
      </c>
      <c r="G7" s="8"/>
      <c r="H7" s="11" t="s">
        <v>10</v>
      </c>
      <c r="I7" s="26" t="s">
        <v>9</v>
      </c>
      <c r="J7" s="11" t="s">
        <v>51</v>
      </c>
      <c r="K7" s="30" t="s">
        <v>49</v>
      </c>
      <c r="L7" s="30"/>
      <c r="M7" s="64"/>
      <c r="N7" s="11" t="s">
        <v>51</v>
      </c>
      <c r="O7" s="65"/>
      <c r="P7" s="65"/>
      <c r="Q7" s="65"/>
    </row>
    <row r="8" spans="1:17" ht="63">
      <c r="A8" s="7">
        <v>1</v>
      </c>
      <c r="B8" s="9" t="s">
        <v>14</v>
      </c>
      <c r="C8" s="7" t="s">
        <v>15</v>
      </c>
      <c r="D8" s="10">
        <v>0.33</v>
      </c>
      <c r="E8" s="10">
        <v>4144.7</v>
      </c>
      <c r="F8" s="8" t="s">
        <v>16</v>
      </c>
      <c r="G8" s="8">
        <v>12</v>
      </c>
      <c r="H8" s="11">
        <f t="shared" ref="H8:H26" si="0">D8*E8</f>
        <v>1367.751</v>
      </c>
      <c r="I8" s="26">
        <f t="shared" ref="I8:I26" si="1">G8*H8</f>
        <v>16413.011999999999</v>
      </c>
      <c r="J8" s="40">
        <f>I8/G8/E8</f>
        <v>0.33</v>
      </c>
      <c r="K8" s="30"/>
      <c r="L8" s="30"/>
      <c r="M8" s="66"/>
      <c r="N8" s="68">
        <f>J8*1.04*1.092*1.072*1.0948</f>
        <v>0.43984483006464004</v>
      </c>
    </row>
    <row r="9" spans="1:17" ht="63">
      <c r="A9" s="7">
        <f t="shared" ref="A9:A26" si="2">A8+1</f>
        <v>2</v>
      </c>
      <c r="B9" s="37" t="s">
        <v>52</v>
      </c>
      <c r="C9" s="7" t="s">
        <v>15</v>
      </c>
      <c r="D9" s="10">
        <v>0.08</v>
      </c>
      <c r="E9" s="10">
        <v>4144.7</v>
      </c>
      <c r="F9" s="8" t="s">
        <v>16</v>
      </c>
      <c r="G9" s="8">
        <v>12</v>
      </c>
      <c r="H9" s="11">
        <f t="shared" si="0"/>
        <v>331.57599999999996</v>
      </c>
      <c r="I9" s="26">
        <f t="shared" si="1"/>
        <v>3978.9119999999994</v>
      </c>
      <c r="J9" s="40">
        <f t="shared" ref="J9:J26" si="3">I9/G9/E9</f>
        <v>0.08</v>
      </c>
      <c r="K9" s="30"/>
      <c r="L9" s="30"/>
      <c r="M9" s="66"/>
      <c r="N9" s="68">
        <f t="shared" ref="N9:N19" si="4">J9*1.04*1.092*1.072*1.0948</f>
        <v>0.10662904971264002</v>
      </c>
    </row>
    <row r="10" spans="1:17" ht="63">
      <c r="A10" s="7">
        <f t="shared" si="2"/>
        <v>3</v>
      </c>
      <c r="B10" s="37" t="s">
        <v>18</v>
      </c>
      <c r="C10" s="7" t="s">
        <v>17</v>
      </c>
      <c r="D10" s="10">
        <v>0.16</v>
      </c>
      <c r="E10" s="10">
        <v>4144.7</v>
      </c>
      <c r="F10" s="8" t="s">
        <v>16</v>
      </c>
      <c r="G10" s="8">
        <v>12</v>
      </c>
      <c r="H10" s="11">
        <f t="shared" si="0"/>
        <v>663.15199999999993</v>
      </c>
      <c r="I10" s="26">
        <f t="shared" si="1"/>
        <v>7957.8239999999987</v>
      </c>
      <c r="J10" s="40">
        <f t="shared" si="3"/>
        <v>0.16</v>
      </c>
      <c r="K10" s="30"/>
      <c r="L10" s="30"/>
      <c r="M10" s="66"/>
      <c r="N10" s="68">
        <f t="shared" si="4"/>
        <v>0.21325809942528004</v>
      </c>
    </row>
    <row r="11" spans="1:17" ht="30" customHeight="1">
      <c r="A11" s="7">
        <f t="shared" si="2"/>
        <v>4</v>
      </c>
      <c r="B11" s="37" t="s">
        <v>19</v>
      </c>
      <c r="C11" s="7" t="s">
        <v>20</v>
      </c>
      <c r="D11" s="10">
        <v>7.0000000000000007E-2</v>
      </c>
      <c r="E11" s="10">
        <v>4144.7</v>
      </c>
      <c r="F11" s="8" t="s">
        <v>16</v>
      </c>
      <c r="G11" s="8">
        <v>12</v>
      </c>
      <c r="H11" s="11">
        <f t="shared" si="0"/>
        <v>290.12900000000002</v>
      </c>
      <c r="I11" s="26">
        <f t="shared" si="1"/>
        <v>3481.5480000000002</v>
      </c>
      <c r="J11" s="40">
        <f t="shared" si="3"/>
        <v>7.0000000000000007E-2</v>
      </c>
      <c r="K11" s="30"/>
      <c r="L11" s="30"/>
      <c r="M11" s="66"/>
      <c r="N11" s="68">
        <f t="shared" si="4"/>
        <v>9.3300418498560023E-2</v>
      </c>
    </row>
    <row r="12" spans="1:17" ht="78.75">
      <c r="A12" s="7">
        <f t="shared" si="2"/>
        <v>5</v>
      </c>
      <c r="B12" s="37" t="s">
        <v>21</v>
      </c>
      <c r="C12" s="7" t="s">
        <v>22</v>
      </c>
      <c r="D12" s="10">
        <v>0.04</v>
      </c>
      <c r="E12" s="10">
        <v>4144.7</v>
      </c>
      <c r="F12" s="8" t="s">
        <v>16</v>
      </c>
      <c r="G12" s="8">
        <v>12</v>
      </c>
      <c r="H12" s="11">
        <f t="shared" si="0"/>
        <v>165.78799999999998</v>
      </c>
      <c r="I12" s="26">
        <f t="shared" si="1"/>
        <v>1989.4559999999997</v>
      </c>
      <c r="J12" s="40">
        <f t="shared" si="3"/>
        <v>0.04</v>
      </c>
      <c r="K12" s="30"/>
      <c r="L12" s="30"/>
      <c r="M12" s="66"/>
      <c r="N12" s="68">
        <f t="shared" si="4"/>
        <v>5.331452485632001E-2</v>
      </c>
    </row>
    <row r="13" spans="1:17" ht="63">
      <c r="A13" s="7">
        <f t="shared" si="2"/>
        <v>6</v>
      </c>
      <c r="B13" s="37" t="s">
        <v>24</v>
      </c>
      <c r="C13" s="7" t="s">
        <v>25</v>
      </c>
      <c r="D13" s="10">
        <v>0.2</v>
      </c>
      <c r="E13" s="10">
        <v>4144.7</v>
      </c>
      <c r="F13" s="8" t="s">
        <v>16</v>
      </c>
      <c r="G13" s="8">
        <v>12</v>
      </c>
      <c r="H13" s="11">
        <f t="shared" si="0"/>
        <v>828.94</v>
      </c>
      <c r="I13" s="26">
        <f t="shared" si="1"/>
        <v>9947.2800000000007</v>
      </c>
      <c r="J13" s="40">
        <f t="shared" si="3"/>
        <v>0.2</v>
      </c>
      <c r="K13" s="30"/>
      <c r="L13" s="30"/>
      <c r="M13" s="66"/>
      <c r="N13" s="68">
        <f t="shared" si="4"/>
        <v>0.26657262428160006</v>
      </c>
    </row>
    <row r="14" spans="1:17" ht="63">
      <c r="A14" s="7">
        <f t="shared" si="2"/>
        <v>7</v>
      </c>
      <c r="B14" s="37" t="s">
        <v>53</v>
      </c>
      <c r="C14" s="7" t="s">
        <v>27</v>
      </c>
      <c r="D14" s="10">
        <v>0.18000000000000002</v>
      </c>
      <c r="E14" s="10">
        <v>4144.7</v>
      </c>
      <c r="F14" s="8" t="s">
        <v>16</v>
      </c>
      <c r="G14" s="8">
        <v>12</v>
      </c>
      <c r="H14" s="11">
        <f t="shared" si="0"/>
        <v>746.04600000000005</v>
      </c>
      <c r="I14" s="26">
        <f t="shared" si="1"/>
        <v>8952.5519999999997</v>
      </c>
      <c r="J14" s="40">
        <f t="shared" si="3"/>
        <v>0.18</v>
      </c>
      <c r="K14" s="30"/>
      <c r="L14" s="30"/>
      <c r="M14" s="66"/>
      <c r="N14" s="68">
        <f t="shared" si="4"/>
        <v>0.23991536185344006</v>
      </c>
    </row>
    <row r="15" spans="1:17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4144.7</v>
      </c>
      <c r="F15" s="8" t="s">
        <v>16</v>
      </c>
      <c r="G15" s="8">
        <v>12</v>
      </c>
      <c r="H15" s="11">
        <f t="shared" si="0"/>
        <v>787.49299999999994</v>
      </c>
      <c r="I15" s="26">
        <f t="shared" si="1"/>
        <v>9449.9159999999993</v>
      </c>
      <c r="J15" s="40">
        <f t="shared" si="3"/>
        <v>0.19</v>
      </c>
      <c r="K15" s="30"/>
      <c r="L15" s="30"/>
      <c r="M15" s="66"/>
      <c r="N15" s="68">
        <f t="shared" si="4"/>
        <v>0.25324399306751999</v>
      </c>
    </row>
    <row r="16" spans="1:17" ht="33" customHeight="1">
      <c r="A16" s="7">
        <f t="shared" si="2"/>
        <v>9</v>
      </c>
      <c r="B16" s="9" t="s">
        <v>54</v>
      </c>
      <c r="C16" s="7" t="s">
        <v>15</v>
      </c>
      <c r="D16" s="10">
        <v>0.52</v>
      </c>
      <c r="E16" s="10">
        <v>4144.7</v>
      </c>
      <c r="F16" s="13" t="s">
        <v>56</v>
      </c>
      <c r="G16" s="8">
        <v>12</v>
      </c>
      <c r="H16" s="11">
        <f t="shared" si="0"/>
        <v>2155.2440000000001</v>
      </c>
      <c r="I16" s="26">
        <f t="shared" si="1"/>
        <v>25862.928</v>
      </c>
      <c r="J16" s="40">
        <f t="shared" si="3"/>
        <v>0.52</v>
      </c>
      <c r="K16" s="30"/>
      <c r="L16" s="30"/>
      <c r="M16" s="66"/>
      <c r="N16" s="68">
        <f t="shared" si="4"/>
        <v>0.69308882313216014</v>
      </c>
    </row>
    <row r="17" spans="1:16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4144.7</v>
      </c>
      <c r="F17" s="13" t="s">
        <v>56</v>
      </c>
      <c r="G17" s="8">
        <v>12</v>
      </c>
      <c r="H17" s="11">
        <f t="shared" si="0"/>
        <v>1823.6679999999999</v>
      </c>
      <c r="I17" s="26">
        <f t="shared" si="1"/>
        <v>21884.016</v>
      </c>
      <c r="J17" s="40">
        <f t="shared" si="3"/>
        <v>0.44</v>
      </c>
      <c r="K17" s="30"/>
      <c r="L17" s="30"/>
      <c r="M17" s="66"/>
      <c r="N17" s="68">
        <f t="shared" si="4"/>
        <v>0.58645977341952005</v>
      </c>
    </row>
    <row r="18" spans="1:16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4144.7</v>
      </c>
      <c r="F18" s="8" t="s">
        <v>31</v>
      </c>
      <c r="G18" s="8">
        <v>12</v>
      </c>
      <c r="H18" s="11">
        <f t="shared" si="0"/>
        <v>207.23500000000001</v>
      </c>
      <c r="I18" s="26">
        <f t="shared" si="1"/>
        <v>2486.8200000000002</v>
      </c>
      <c r="J18" s="40">
        <f t="shared" si="3"/>
        <v>0.05</v>
      </c>
      <c r="K18" s="30"/>
      <c r="L18" s="30"/>
      <c r="M18" s="66"/>
      <c r="N18" s="68">
        <f t="shared" si="4"/>
        <v>6.6643156070400014E-2</v>
      </c>
    </row>
    <row r="19" spans="1:16" ht="96.75" customHeight="1">
      <c r="A19" s="7">
        <f t="shared" si="2"/>
        <v>12</v>
      </c>
      <c r="B19" s="9" t="s">
        <v>32</v>
      </c>
      <c r="C19" s="7" t="s">
        <v>27</v>
      </c>
      <c r="D19" s="10">
        <v>0.08</v>
      </c>
      <c r="E19" s="10">
        <v>4144.7</v>
      </c>
      <c r="F19" s="8" t="s">
        <v>62</v>
      </c>
      <c r="G19" s="8">
        <v>12</v>
      </c>
      <c r="H19" s="11">
        <f t="shared" si="0"/>
        <v>331.57599999999996</v>
      </c>
      <c r="I19" s="26">
        <f t="shared" si="1"/>
        <v>3978.9119999999994</v>
      </c>
      <c r="J19" s="40">
        <f t="shared" si="3"/>
        <v>0.08</v>
      </c>
      <c r="K19" s="30"/>
      <c r="L19" s="30"/>
      <c r="M19" s="66"/>
      <c r="N19" s="68">
        <f t="shared" si="4"/>
        <v>0.10662904971264002</v>
      </c>
    </row>
    <row r="20" spans="1:16" ht="31.5">
      <c r="A20" s="7">
        <f t="shared" si="2"/>
        <v>13</v>
      </c>
      <c r="B20" s="9" t="s">
        <v>33</v>
      </c>
      <c r="C20" s="7" t="s">
        <v>34</v>
      </c>
      <c r="D20" s="10">
        <v>0.49</v>
      </c>
      <c r="E20" s="10">
        <v>4144.7</v>
      </c>
      <c r="F20" s="8" t="s">
        <v>23</v>
      </c>
      <c r="G20" s="8">
        <v>12</v>
      </c>
      <c r="H20" s="11">
        <f t="shared" si="0"/>
        <v>2030.9029999999998</v>
      </c>
      <c r="I20" s="26">
        <f t="shared" si="1"/>
        <v>24370.835999999996</v>
      </c>
      <c r="J20" s="40">
        <f t="shared" si="3"/>
        <v>0.48999999999999994</v>
      </c>
      <c r="K20" s="30">
        <v>23200</v>
      </c>
      <c r="L20" s="30">
        <f>K20/12/E20</f>
        <v>0.46645917275878429</v>
      </c>
      <c r="M20" s="66"/>
      <c r="N20" s="72">
        <f>(J20*1.04*1.092*1.072+0.14)*1.0948</f>
        <v>0.80637492948992007</v>
      </c>
      <c r="O20" s="25"/>
      <c r="P20" s="25"/>
    </row>
    <row r="21" spans="1:16" ht="31.5">
      <c r="A21" s="7">
        <f t="shared" si="2"/>
        <v>14</v>
      </c>
      <c r="B21" s="42" t="s">
        <v>55</v>
      </c>
      <c r="C21" s="7" t="s">
        <v>35</v>
      </c>
      <c r="D21" s="10">
        <v>1.55</v>
      </c>
      <c r="E21" s="10">
        <v>4144.7</v>
      </c>
      <c r="F21" s="13" t="s">
        <v>56</v>
      </c>
      <c r="G21" s="8">
        <v>12</v>
      </c>
      <c r="H21" s="11">
        <f t="shared" si="0"/>
        <v>6424.2849999999999</v>
      </c>
      <c r="I21" s="26">
        <f t="shared" si="1"/>
        <v>77091.42</v>
      </c>
      <c r="J21" s="40">
        <f t="shared" si="3"/>
        <v>1.55</v>
      </c>
      <c r="K21" s="30">
        <v>417.6</v>
      </c>
      <c r="L21" s="30">
        <f>(4372.12+1090+42.41)*12</f>
        <v>66054.36</v>
      </c>
      <c r="M21" s="66">
        <f>L21*0.06+L21</f>
        <v>70017.621599999999</v>
      </c>
      <c r="N21" s="68">
        <f>J21*1.04*1.092*1.072*1.0948</f>
        <v>2.0659378381824007</v>
      </c>
    </row>
    <row r="22" spans="1:16" ht="47.25">
      <c r="A22" s="7">
        <f t="shared" si="2"/>
        <v>15</v>
      </c>
      <c r="B22" s="42" t="s">
        <v>63</v>
      </c>
      <c r="C22" s="7" t="s">
        <v>36</v>
      </c>
      <c r="D22" s="10">
        <v>3.46</v>
      </c>
      <c r="E22" s="10">
        <v>4144.7</v>
      </c>
      <c r="F22" s="8" t="s">
        <v>37</v>
      </c>
      <c r="G22" s="8">
        <v>12</v>
      </c>
      <c r="H22" s="11">
        <f t="shared" si="0"/>
        <v>14340.661999999998</v>
      </c>
      <c r="I22" s="26">
        <f t="shared" si="1"/>
        <v>172087.94399999999</v>
      </c>
      <c r="J22" s="40">
        <f t="shared" si="3"/>
        <v>3.46</v>
      </c>
      <c r="K22" s="30">
        <v>1150</v>
      </c>
      <c r="L22" s="30">
        <f>(7374.53+1090+488.82)*12</f>
        <v>107440.19999999998</v>
      </c>
      <c r="M22" s="66">
        <f>L22*0.06+L22</f>
        <v>113886.61199999998</v>
      </c>
      <c r="N22" s="68">
        <f>J22*1.04*1.092*1.072*1.0948</f>
        <v>4.6117064000716805</v>
      </c>
    </row>
    <row r="23" spans="1:16" ht="31.5">
      <c r="A23" s="7">
        <f t="shared" si="2"/>
        <v>16</v>
      </c>
      <c r="B23" s="14" t="s">
        <v>38</v>
      </c>
      <c r="C23" s="15" t="s">
        <v>39</v>
      </c>
      <c r="D23" s="71">
        <f>5966.87*1.0948</f>
        <v>6532.5292760000002</v>
      </c>
      <c r="E23" s="10">
        <v>2</v>
      </c>
      <c r="F23" s="13" t="s">
        <v>56</v>
      </c>
      <c r="G23" s="8">
        <v>12</v>
      </c>
      <c r="H23" s="11">
        <f t="shared" si="0"/>
        <v>13065.058552</v>
      </c>
      <c r="I23" s="26">
        <f t="shared" si="1"/>
        <v>156780.702624</v>
      </c>
      <c r="J23" s="40">
        <f>I23/12/D5</f>
        <v>3.1522326228677588</v>
      </c>
      <c r="K23" s="30"/>
      <c r="L23" s="30"/>
      <c r="M23" s="66"/>
      <c r="N23" s="68">
        <f>D23*E23/E22</f>
        <v>3.1522326228677588</v>
      </c>
    </row>
    <row r="24" spans="1:16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4144.7</v>
      </c>
      <c r="F24" s="13" t="s">
        <v>56</v>
      </c>
      <c r="G24" s="8">
        <v>12</v>
      </c>
      <c r="H24" s="11">
        <f t="shared" si="0"/>
        <v>6797.308</v>
      </c>
      <c r="I24" s="26">
        <f t="shared" si="1"/>
        <v>81567.695999999996</v>
      </c>
      <c r="J24" s="40">
        <f t="shared" si="3"/>
        <v>1.6400000000000001</v>
      </c>
      <c r="K24" s="30"/>
      <c r="L24" s="30"/>
      <c r="M24" s="66"/>
      <c r="N24" s="68">
        <f>J24*1.04*1.092*1.072*1.0948</f>
        <v>2.1858955191091205</v>
      </c>
    </row>
    <row r="25" spans="1:16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4144.7</v>
      </c>
      <c r="F25" s="13" t="s">
        <v>56</v>
      </c>
      <c r="G25" s="8">
        <v>12</v>
      </c>
      <c r="H25" s="11">
        <f t="shared" si="0"/>
        <v>538.81100000000004</v>
      </c>
      <c r="I25" s="26">
        <f t="shared" si="1"/>
        <v>6465.732</v>
      </c>
      <c r="J25" s="40">
        <f t="shared" si="3"/>
        <v>0.13</v>
      </c>
      <c r="K25" s="30"/>
      <c r="L25" s="30"/>
      <c r="M25" s="66"/>
      <c r="N25" s="68">
        <f t="shared" ref="N25:N26" si="5">J25*1.04*1.092*1.072*1.0948</f>
        <v>0.17327220578304003</v>
      </c>
    </row>
    <row r="26" spans="1:16" ht="48.75" customHeight="1">
      <c r="A26" s="7">
        <f t="shared" si="2"/>
        <v>19</v>
      </c>
      <c r="B26" s="36" t="s">
        <v>43</v>
      </c>
      <c r="C26" s="12" t="s">
        <v>15</v>
      </c>
      <c r="D26" s="10">
        <v>1.27</v>
      </c>
      <c r="E26" s="10">
        <v>4144.7</v>
      </c>
      <c r="F26" s="13" t="s">
        <v>56</v>
      </c>
      <c r="G26" s="8">
        <v>12</v>
      </c>
      <c r="H26" s="11">
        <f t="shared" si="0"/>
        <v>5263.7690000000002</v>
      </c>
      <c r="I26" s="26">
        <f t="shared" si="1"/>
        <v>63165.228000000003</v>
      </c>
      <c r="J26" s="40">
        <f t="shared" si="3"/>
        <v>1.27</v>
      </c>
      <c r="K26" s="30"/>
      <c r="L26" s="30"/>
      <c r="M26" s="66"/>
      <c r="N26" s="68">
        <f t="shared" si="5"/>
        <v>1.6927361641881602</v>
      </c>
    </row>
    <row r="27" spans="1:16" s="44" customFormat="1">
      <c r="A27" s="85" t="s">
        <v>59</v>
      </c>
      <c r="B27" s="86"/>
      <c r="C27" s="85"/>
      <c r="D27" s="85"/>
      <c r="E27" s="85"/>
      <c r="F27" s="85"/>
      <c r="G27" s="52">
        <f>I27/12/D5</f>
        <v>14.032232622867758</v>
      </c>
      <c r="H27" s="53">
        <f>SUM(H8:H26)</f>
        <v>58159.394551999998</v>
      </c>
      <c r="I27" s="53">
        <f>SUM(I8:I26)</f>
        <v>697912.73462399992</v>
      </c>
      <c r="J27" s="53">
        <f>SUM(J8:J26)</f>
        <v>14.03223262286776</v>
      </c>
      <c r="K27" s="53">
        <f t="shared" ref="K27:M27" si="6">SUM(K8:K26)</f>
        <v>24767.599999999999</v>
      </c>
      <c r="L27" s="53">
        <f t="shared" si="6"/>
        <v>173495.02645917275</v>
      </c>
      <c r="M27" s="53">
        <f t="shared" si="6"/>
        <v>183904.23359999998</v>
      </c>
      <c r="N27" s="53">
        <f>SUM(N8:N26)-0.005</f>
        <v>17.802055383786804</v>
      </c>
    </row>
    <row r="28" spans="1:16" s="3" customFormat="1">
      <c r="A28" s="82" t="s">
        <v>44</v>
      </c>
      <c r="B28" s="82"/>
      <c r="C28" s="82"/>
      <c r="D28" s="82"/>
      <c r="E28" s="82"/>
      <c r="F28" s="82"/>
      <c r="G28" s="82"/>
      <c r="H28" s="82"/>
      <c r="I28" s="82"/>
      <c r="J28" s="39"/>
      <c r="K28" s="28"/>
      <c r="L28" s="28"/>
      <c r="M28" s="28"/>
      <c r="N28" s="69"/>
    </row>
    <row r="29" spans="1:16" s="3" customFormat="1" ht="56.25" customHeight="1">
      <c r="A29" s="45" t="s">
        <v>4</v>
      </c>
      <c r="B29" s="45" t="s">
        <v>5</v>
      </c>
      <c r="C29" s="45" t="s">
        <v>6</v>
      </c>
      <c r="D29" s="45" t="s">
        <v>7</v>
      </c>
      <c r="E29" s="45" t="s">
        <v>8</v>
      </c>
      <c r="F29" s="46" t="s">
        <v>57</v>
      </c>
      <c r="G29" s="46"/>
      <c r="H29" s="31" t="s">
        <v>10</v>
      </c>
      <c r="I29" s="47" t="s">
        <v>9</v>
      </c>
      <c r="J29" s="31" t="s">
        <v>47</v>
      </c>
      <c r="K29" s="31"/>
      <c r="L29" s="31"/>
      <c r="M29" s="67"/>
      <c r="N29" s="11" t="s">
        <v>51</v>
      </c>
    </row>
    <row r="30" spans="1:16" s="3" customFormat="1" ht="28.15" customHeight="1">
      <c r="A30" s="45">
        <v>1</v>
      </c>
      <c r="B30" s="48" t="s">
        <v>44</v>
      </c>
      <c r="C30" s="49"/>
      <c r="D30" s="17">
        <v>1.89</v>
      </c>
      <c r="E30" s="45">
        <v>4144.7</v>
      </c>
      <c r="F30" s="46" t="s">
        <v>45</v>
      </c>
      <c r="G30" s="46">
        <v>12</v>
      </c>
      <c r="H30" s="31"/>
      <c r="I30" s="31">
        <f>D30*E30*G30</f>
        <v>94001.795999999988</v>
      </c>
      <c r="J30" s="50">
        <f>I30/G30/E30</f>
        <v>1.89</v>
      </c>
      <c r="K30" s="31"/>
      <c r="L30" s="31"/>
      <c r="M30" s="67"/>
      <c r="N30" s="69">
        <f>(J30*1.04*1.092*1.072+0.58)*1.0948</f>
        <v>3.1540952994611202</v>
      </c>
    </row>
    <row r="31" spans="1:16" s="3" customFormat="1" ht="36.6" customHeight="1">
      <c r="A31" s="45">
        <v>2</v>
      </c>
      <c r="B31" s="37" t="s">
        <v>11</v>
      </c>
      <c r="C31" s="45" t="s">
        <v>12</v>
      </c>
      <c r="D31" s="71">
        <f>15.97*1.072*1.083</f>
        <v>18.54078672</v>
      </c>
      <c r="E31" s="17">
        <v>1900</v>
      </c>
      <c r="F31" s="46" t="s">
        <v>45</v>
      </c>
      <c r="G31" s="46">
        <v>1</v>
      </c>
      <c r="H31" s="31">
        <f>D31*E31</f>
        <v>35227.494767999997</v>
      </c>
      <c r="I31" s="47">
        <f>G31*H31</f>
        <v>35227.494767999997</v>
      </c>
      <c r="J31" s="50">
        <f>I31/12/E30</f>
        <v>0.70828396844162422</v>
      </c>
      <c r="K31" s="31"/>
      <c r="L31" s="31"/>
      <c r="M31" s="67"/>
      <c r="N31" s="69">
        <f>D31*E31/E30/12</f>
        <v>0.70828396844162411</v>
      </c>
    </row>
    <row r="32" spans="1:16" s="3" customFormat="1" ht="34.5" customHeight="1">
      <c r="A32" s="45">
        <f>A31+1</f>
        <v>3</v>
      </c>
      <c r="B32" s="37" t="s">
        <v>13</v>
      </c>
      <c r="C32" s="45" t="s">
        <v>12</v>
      </c>
      <c r="D32" s="71">
        <f>11.52*1.072*1.083</f>
        <v>13.37444352</v>
      </c>
      <c r="E32" s="17">
        <v>1900</v>
      </c>
      <c r="F32" s="46" t="s">
        <v>45</v>
      </c>
      <c r="G32" s="46">
        <v>1</v>
      </c>
      <c r="H32" s="31">
        <f>D32*E32</f>
        <v>25411.442687999999</v>
      </c>
      <c r="I32" s="47">
        <f>G32*H32</f>
        <v>25411.442687999999</v>
      </c>
      <c r="J32" s="50">
        <f>I32/12/E30</f>
        <v>0.51092243684705763</v>
      </c>
      <c r="K32" s="31"/>
      <c r="L32" s="31"/>
      <c r="M32" s="67"/>
      <c r="N32" s="69">
        <f>D32*E32/E30/12</f>
        <v>0.51092243684705763</v>
      </c>
    </row>
    <row r="33" spans="1:15" s="51" customFormat="1">
      <c r="A33" s="87" t="s">
        <v>59</v>
      </c>
      <c r="B33" s="87"/>
      <c r="C33" s="87"/>
      <c r="D33" s="87"/>
      <c r="E33" s="87"/>
      <c r="F33" s="87"/>
      <c r="G33" s="55"/>
      <c r="H33" s="56"/>
      <c r="I33" s="57">
        <f>SUM(I30:I32)</f>
        <v>154640.73345599999</v>
      </c>
      <c r="J33" s="57">
        <f>SUM(J30:J32)</f>
        <v>3.1092064052886816</v>
      </c>
      <c r="K33" s="57">
        <f t="shared" ref="K33:M33" si="7">SUM(K30:K32)</f>
        <v>0</v>
      </c>
      <c r="L33" s="57">
        <f t="shared" si="7"/>
        <v>0</v>
      </c>
      <c r="M33" s="57">
        <f t="shared" si="7"/>
        <v>0</v>
      </c>
      <c r="N33" s="57">
        <f>SUM(N30:N32)</f>
        <v>4.3733017047498022</v>
      </c>
    </row>
    <row r="34" spans="1:15" s="44" customFormat="1">
      <c r="A34" s="85" t="s">
        <v>61</v>
      </c>
      <c r="B34" s="85"/>
      <c r="C34" s="85"/>
      <c r="D34" s="85"/>
      <c r="E34" s="85"/>
      <c r="F34" s="85"/>
      <c r="G34" s="58">
        <f>I34/12/E30</f>
        <v>17.141439028156437</v>
      </c>
      <c r="H34" s="59"/>
      <c r="I34" s="59">
        <f>SUM(I27+I33)</f>
        <v>852553.4680799999</v>
      </c>
      <c r="J34" s="54">
        <f>J27+J33</f>
        <v>17.141439028156441</v>
      </c>
      <c r="K34" s="54">
        <f t="shared" ref="K34:M34" si="8">K27+K33</f>
        <v>24767.599999999999</v>
      </c>
      <c r="L34" s="54">
        <f t="shared" si="8"/>
        <v>173495.02645917275</v>
      </c>
      <c r="M34" s="54">
        <f t="shared" si="8"/>
        <v>183904.23359999998</v>
      </c>
      <c r="N34" s="54">
        <f>N27+N33</f>
        <v>22.175357088536607</v>
      </c>
    </row>
    <row r="35" spans="1:15">
      <c r="A35" s="82" t="s">
        <v>60</v>
      </c>
      <c r="B35" s="82"/>
      <c r="C35" s="82"/>
      <c r="D35" s="82"/>
      <c r="E35" s="82"/>
      <c r="F35" s="82"/>
      <c r="G35" s="82"/>
      <c r="H35" s="82"/>
      <c r="I35" s="82"/>
      <c r="N35" s="76"/>
      <c r="O35" s="77"/>
    </row>
    <row r="36" spans="1:15" ht="63">
      <c r="A36" s="35">
        <v>1</v>
      </c>
      <c r="B36" s="37" t="s">
        <v>65</v>
      </c>
      <c r="C36" s="16" t="s">
        <v>15</v>
      </c>
      <c r="D36" s="17">
        <v>2.35</v>
      </c>
      <c r="E36" s="10">
        <v>4144.7</v>
      </c>
      <c r="F36" s="13" t="s">
        <v>26</v>
      </c>
      <c r="G36" s="8">
        <v>12</v>
      </c>
      <c r="H36" s="11">
        <f>D36*E36</f>
        <v>9740.0450000000001</v>
      </c>
      <c r="I36" s="26">
        <f>G36*H36</f>
        <v>116880.54000000001</v>
      </c>
      <c r="J36" s="40">
        <f>I36/G36/E36</f>
        <v>2.35</v>
      </c>
      <c r="N36" s="68">
        <v>2.9</v>
      </c>
    </row>
    <row r="37" spans="1:15">
      <c r="A37" s="73" t="s">
        <v>64</v>
      </c>
      <c r="B37" s="74"/>
      <c r="C37" s="74"/>
      <c r="D37" s="74"/>
      <c r="E37" s="74"/>
      <c r="F37" s="75"/>
      <c r="G37" s="61">
        <f>G34+D36</f>
        <v>19.491439028156439</v>
      </c>
      <c r="H37" s="62"/>
      <c r="I37" s="63"/>
      <c r="J37" s="60">
        <f>J36+J34</f>
        <v>19.491439028156442</v>
      </c>
      <c r="K37" s="60">
        <f t="shared" ref="K37:N37" si="9">K36+K34</f>
        <v>24767.599999999999</v>
      </c>
      <c r="L37" s="60">
        <f t="shared" si="9"/>
        <v>173495.02645917275</v>
      </c>
      <c r="M37" s="60">
        <f t="shared" si="9"/>
        <v>183904.23359999998</v>
      </c>
      <c r="N37" s="70">
        <f t="shared" si="9"/>
        <v>25.075357088536606</v>
      </c>
    </row>
    <row r="38" spans="1:15">
      <c r="A38" s="43"/>
      <c r="B38" s="43"/>
      <c r="C38" s="43"/>
      <c r="D38" s="43"/>
      <c r="E38" s="43"/>
      <c r="F38" s="43"/>
      <c r="G38" s="43"/>
      <c r="H38" s="43"/>
      <c r="I38" s="43"/>
    </row>
    <row r="39" spans="1:15" ht="13.15" customHeight="1">
      <c r="A39" s="18" t="s">
        <v>46</v>
      </c>
      <c r="B39" s="78" t="s">
        <v>58</v>
      </c>
      <c r="C39" s="78"/>
      <c r="D39" s="78"/>
      <c r="E39" s="78"/>
      <c r="F39" s="78"/>
      <c r="G39" s="78"/>
      <c r="H39" s="78"/>
      <c r="I39" s="78"/>
      <c r="J39" s="79"/>
      <c r="K39" s="79"/>
      <c r="L39" s="79"/>
      <c r="M39" s="79"/>
      <c r="N39" s="79"/>
    </row>
    <row r="40" spans="1:15">
      <c r="A40" s="19"/>
      <c r="B40" s="78"/>
      <c r="C40" s="78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79"/>
    </row>
    <row r="41" spans="1:15" ht="34.5" customHeight="1">
      <c r="A41" s="19"/>
      <c r="B41" s="78"/>
      <c r="C41" s="78"/>
      <c r="D41" s="78"/>
      <c r="E41" s="78"/>
      <c r="F41" s="78"/>
      <c r="G41" s="78"/>
      <c r="H41" s="78"/>
      <c r="I41" s="78"/>
      <c r="J41" s="79"/>
      <c r="K41" s="79"/>
      <c r="L41" s="79"/>
      <c r="M41" s="79"/>
      <c r="N41" s="79"/>
    </row>
    <row r="42" spans="1:15">
      <c r="A42" s="19"/>
      <c r="B42" s="19"/>
      <c r="C42" s="19"/>
      <c r="D42" s="19"/>
      <c r="E42" s="19"/>
      <c r="F42" s="20"/>
      <c r="G42" s="20"/>
      <c r="H42" s="32"/>
      <c r="I42" s="32"/>
      <c r="K42" s="32"/>
      <c r="L42" s="32"/>
    </row>
    <row r="43" spans="1:15" s="23" customFormat="1">
      <c r="A43" s="21"/>
      <c r="B43" s="22"/>
      <c r="C43" s="21"/>
      <c r="D43" s="22"/>
      <c r="F43" s="24"/>
      <c r="G43" s="24"/>
      <c r="H43" s="33"/>
      <c r="I43" s="33"/>
      <c r="J43" s="41"/>
      <c r="K43" s="33"/>
      <c r="L43" s="33"/>
      <c r="M43" s="34"/>
    </row>
    <row r="44" spans="1:15" s="23" customFormat="1" ht="37.9" customHeight="1">
      <c r="A44" s="21"/>
      <c r="B44" s="21"/>
      <c r="C44" s="21"/>
      <c r="D44" s="22"/>
      <c r="E44" s="21"/>
      <c r="F44" s="24"/>
      <c r="G44" s="24"/>
      <c r="H44" s="33"/>
      <c r="I44" s="33"/>
      <c r="J44" s="41"/>
      <c r="K44" s="33"/>
      <c r="L44" s="33"/>
      <c r="M44" s="34"/>
    </row>
  </sheetData>
  <mergeCells count="12">
    <mergeCell ref="A37:F37"/>
    <mergeCell ref="N35:O35"/>
    <mergeCell ref="B39:N41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" right="0" top="0" bottom="0" header="0.11811023622047245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2025-02-03T07:49:37Z</dcterms:modified>
</cp:coreProperties>
</file>