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2"/>
  <c r="D32"/>
  <c r="D3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E5"/>
  <c r="K37" l="1"/>
  <c r="L37"/>
  <c r="M37"/>
  <c r="K34"/>
  <c r="L34"/>
  <c r="M34"/>
  <c r="K33"/>
  <c r="L33"/>
  <c r="M33"/>
  <c r="K27"/>
  <c r="L27"/>
  <c r="M27"/>
  <c r="H30"/>
  <c r="H36"/>
  <c r="I36" s="1"/>
  <c r="H32"/>
  <c r="I32" s="1"/>
  <c r="J32" s="1"/>
  <c r="N33" s="1"/>
  <c r="A32"/>
  <c r="H31"/>
  <c r="I31"/>
  <c r="J31" s="1"/>
  <c r="I30"/>
  <c r="H26"/>
  <c r="I26" s="1"/>
  <c r="J26" s="1"/>
  <c r="H25"/>
  <c r="I25" s="1"/>
  <c r="J25" s="1"/>
  <c r="H24"/>
  <c r="I24" s="1"/>
  <c r="J24" s="1"/>
  <c r="H23"/>
  <c r="I23" s="1"/>
  <c r="J23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27" i="2"/>
  <c r="J30"/>
  <c r="N34" l="1"/>
  <c r="N37" s="1"/>
  <c r="J33"/>
  <c r="J34" s="1"/>
  <c r="I33"/>
  <c r="H27"/>
  <c r="I27"/>
  <c r="I34" s="1"/>
  <c r="G34" s="1"/>
  <c r="G37" s="1"/>
  <c r="I8" i="1"/>
  <c r="H27"/>
  <c r="J30"/>
  <c r="J33" s="1"/>
  <c r="I33"/>
  <c r="J36" i="2"/>
  <c r="I37"/>
  <c r="J37" l="1"/>
  <c r="I27" i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<sst xmlns="http://schemas.openxmlformats.org/spreadsheetml/2006/main" count="208" uniqueCount="70">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</sst>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/>
    <xf numFmtId="0" fontId="0" fillId="0" borderId="6" xfId="0" applyBorder="1" applyAlignment="1"/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2" t="s">
        <v>66</v>
      </c>
      <c r="B3" s="92"/>
      <c r="C3" s="92"/>
      <c r="D3" s="92"/>
      <c r="E3" s="92"/>
      <c r="F3" s="92"/>
      <c r="G3" s="92"/>
      <c r="H3" s="92"/>
      <c r="I3" s="92"/>
      <c r="J3" s="42"/>
    </row>
    <row r="4" spans="1:15" s="4" customFormat="1" ht="21" customHeight="1">
      <c r="A4" s="92"/>
      <c r="B4" s="92"/>
      <c r="C4" s="92"/>
      <c r="D4" s="92"/>
      <c r="E4" s="92"/>
      <c r="F4" s="92"/>
      <c r="G4" s="92"/>
      <c r="H4" s="92"/>
      <c r="I4" s="92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93" t="s">
        <v>4</v>
      </c>
      <c r="B6" s="93"/>
      <c r="C6" s="93"/>
      <c r="D6" s="93"/>
      <c r="E6" s="93"/>
      <c r="F6" s="93"/>
      <c r="G6" s="93"/>
      <c r="H6" s="93"/>
      <c r="I6" s="93"/>
      <c r="K6" s="83" t="s">
        <v>50</v>
      </c>
      <c r="L6" s="84"/>
      <c r="M6" s="84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85" t="s">
        <v>60</v>
      </c>
      <c r="B27" s="86"/>
      <c r="C27" s="85"/>
      <c r="D27" s="85"/>
      <c r="E27" s="85"/>
      <c r="F27" s="85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90" t="s">
        <v>45</v>
      </c>
      <c r="B28" s="90"/>
      <c r="C28" s="90"/>
      <c r="D28" s="90"/>
      <c r="E28" s="90"/>
      <c r="F28" s="90"/>
      <c r="G28" s="90"/>
      <c r="H28" s="90"/>
      <c r="I28" s="90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85" t="s">
        <v>60</v>
      </c>
      <c r="B33" s="86"/>
      <c r="C33" s="85"/>
      <c r="D33" s="85"/>
      <c r="E33" s="85"/>
      <c r="F33" s="85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85" t="s">
        <v>61</v>
      </c>
      <c r="B34" s="85"/>
      <c r="C34" s="85"/>
      <c r="D34" s="85"/>
      <c r="E34" s="85"/>
      <c r="F34" s="85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90" t="s">
        <v>62</v>
      </c>
      <c r="B35" s="90"/>
      <c r="C35" s="90"/>
      <c r="D35" s="90"/>
      <c r="E35" s="90"/>
      <c r="F35" s="90"/>
      <c r="G35" s="90"/>
      <c r="H35" s="90"/>
      <c r="I35" s="90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87" t="s">
        <v>67</v>
      </c>
      <c r="B37" s="88"/>
      <c r="C37" s="88"/>
      <c r="D37" s="88"/>
      <c r="E37" s="88"/>
      <c r="F37" s="89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91" t="s">
        <v>54</v>
      </c>
      <c r="C39" s="91"/>
      <c r="D39" s="91"/>
      <c r="E39" s="91"/>
      <c r="F39" s="91"/>
      <c r="G39" s="91"/>
      <c r="H39" s="91"/>
      <c r="I39" s="91"/>
      <c r="K39" s="24"/>
      <c r="L39" s="24"/>
    </row>
    <row r="40" spans="1:13">
      <c r="A40" s="25"/>
      <c r="B40" s="91"/>
      <c r="C40" s="91"/>
      <c r="D40" s="91"/>
      <c r="E40" s="91"/>
      <c r="F40" s="91"/>
      <c r="G40" s="91"/>
      <c r="H40" s="91"/>
      <c r="I40" s="91"/>
      <c r="K40" s="32"/>
      <c r="L40" s="32"/>
    </row>
    <row r="41" spans="1:13" ht="24" customHeight="1">
      <c r="A41" s="25"/>
      <c r="B41" s="91"/>
      <c r="C41" s="91"/>
      <c r="D41" s="91"/>
      <c r="E41" s="91"/>
      <c r="F41" s="91"/>
      <c r="G41" s="91"/>
      <c r="H41" s="91"/>
      <c r="I41" s="91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B39:I41"/>
    <mergeCell ref="A28:I28"/>
    <mergeCell ref="A3:I4"/>
    <mergeCell ref="A6:I6"/>
    <mergeCell ref="A27:F27"/>
    <mergeCell ref="K6:M6"/>
    <mergeCell ref="A33:F33"/>
    <mergeCell ref="A37:F37"/>
    <mergeCell ref="A34:F34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23" zoomScale="75" zoomScaleNormal="75" workbookViewId="0">
      <selection activeCell="N28" sqref="N28"/>
    </sheetView>
  </sheetViews>
  <sheetFormatPr defaultColWidth="8.85546875" defaultRowHeight="15.75"/>
  <cols>
    <col min="1" max="1" width="8" style="1" customWidth="1"/>
    <col min="2" max="2" width="43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3.425781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94" t="s">
        <v>2</v>
      </c>
      <c r="F2" s="95"/>
      <c r="G2" s="95"/>
      <c r="H2" s="95"/>
      <c r="I2" s="95"/>
      <c r="J2" s="95"/>
      <c r="K2" s="95"/>
      <c r="L2" s="95"/>
      <c r="M2" s="95"/>
      <c r="N2" s="95"/>
    </row>
    <row r="3" spans="1:15" s="4" customFormat="1" ht="18.75" customHeight="1">
      <c r="A3" s="92" t="s">
        <v>69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s="4" customFormat="1" ht="29.2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9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93" t="s">
        <v>4</v>
      </c>
      <c r="B6" s="93"/>
      <c r="C6" s="93"/>
      <c r="D6" s="93"/>
      <c r="E6" s="93"/>
      <c r="F6" s="93"/>
      <c r="G6" s="93"/>
      <c r="H6" s="93"/>
      <c r="I6" s="93"/>
      <c r="K6" s="83" t="s">
        <v>50</v>
      </c>
      <c r="L6" s="84"/>
      <c r="M6" s="84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3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4"/>
      <c r="N8" s="77">
        <f>J8*1.04*1.092*1.072*1.0948</f>
        <v>0.43984483006464004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4"/>
      <c r="N9" s="77">
        <f t="shared" ref="N9:N19" si="4">J9*1.04*1.092*1.072*1.0948</f>
        <v>0.10662904971264002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4"/>
      <c r="N10" s="77">
        <f t="shared" si="4"/>
        <v>0.21325809942528004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4"/>
      <c r="N11" s="77">
        <f t="shared" si="4"/>
        <v>9.3300418498560009E-2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4"/>
      <c r="N12" s="77">
        <f t="shared" si="4"/>
        <v>5.331452485632001E-2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4"/>
      <c r="N13" s="77">
        <f t="shared" si="4"/>
        <v>0.26657262428160006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4"/>
      <c r="N14" s="77">
        <f t="shared" si="4"/>
        <v>0.23991536185344009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4"/>
      <c r="N15" s="77">
        <f t="shared" si="4"/>
        <v>0.25324399306751999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4"/>
      <c r="N16" s="77">
        <f t="shared" si="4"/>
        <v>0.69308882313216014</v>
      </c>
    </row>
    <row r="17" spans="1:15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4"/>
      <c r="N17" s="77">
        <f t="shared" si="4"/>
        <v>0.58645977341952005</v>
      </c>
    </row>
    <row r="18" spans="1:15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4"/>
      <c r="N18" s="77">
        <f t="shared" si="4"/>
        <v>6.6643156070400014E-2</v>
      </c>
    </row>
    <row r="19" spans="1:15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4"/>
      <c r="N19" s="77">
        <f t="shared" si="4"/>
        <v>0.10662904971264002</v>
      </c>
    </row>
    <row r="20" spans="1:15" ht="47.2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4"/>
      <c r="N20" s="82">
        <f>(J20*1.04*1.092*1.072+0.17)*1.0948</f>
        <v>0.8792048231321602</v>
      </c>
      <c r="O20" s="31"/>
    </row>
    <row r="21" spans="1:15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4">
        <f>L21*0.06+L21</f>
        <v>185811.08879999997</v>
      </c>
      <c r="N21" s="77">
        <f>J21*1.04*1.092*1.072*1.0948</f>
        <v>1.9726374196838408</v>
      </c>
    </row>
    <row r="22" spans="1:15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4">
        <f>L22*0.06+L22</f>
        <v>331533.0624</v>
      </c>
      <c r="N22" s="77">
        <f>J22*1.04*1.092*1.072*1.0948</f>
        <v>4.7583213434265605</v>
      </c>
    </row>
    <row r="23" spans="1:15" ht="31.5">
      <c r="A23" s="10">
        <f t="shared" si="2"/>
        <v>16</v>
      </c>
      <c r="B23" s="18" t="s">
        <v>39</v>
      </c>
      <c r="C23" s="19" t="s">
        <v>40</v>
      </c>
      <c r="D23" s="81">
        <f>5930.2*1.0948</f>
        <v>6492.3829599999999</v>
      </c>
      <c r="E23" s="14">
        <v>6</v>
      </c>
      <c r="F23" s="17" t="s">
        <v>55</v>
      </c>
      <c r="G23" s="17">
        <v>12</v>
      </c>
      <c r="H23" s="15">
        <f t="shared" si="0"/>
        <v>38954.297760000001</v>
      </c>
      <c r="I23" s="35">
        <f t="shared" si="1"/>
        <v>467451.57312000002</v>
      </c>
      <c r="J23" s="16">
        <f>I23/12/D5</f>
        <v>3.3852402221237323</v>
      </c>
      <c r="K23" s="14"/>
      <c r="L23" s="14"/>
      <c r="M23" s="74"/>
      <c r="N23" s="77">
        <f>D23*E23/E22</f>
        <v>3.3852402221237323</v>
      </c>
    </row>
    <row r="24" spans="1:15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4"/>
      <c r="N24" s="77">
        <f>J24*1.04*1.092*1.072*1.0948</f>
        <v>2.1858955191091201</v>
      </c>
    </row>
    <row r="25" spans="1:15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4"/>
      <c r="N25" s="77">
        <f t="shared" ref="N25:N26" si="5">J25*1.04*1.092*1.072*1.0948</f>
        <v>0.17327220578304003</v>
      </c>
    </row>
    <row r="26" spans="1:15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4"/>
      <c r="N26" s="77">
        <f t="shared" si="5"/>
        <v>1.6927361641881602</v>
      </c>
    </row>
    <row r="27" spans="1:15" s="45" customFormat="1">
      <c r="A27" s="85" t="s">
        <v>60</v>
      </c>
      <c r="B27" s="86"/>
      <c r="C27" s="85"/>
      <c r="D27" s="85"/>
      <c r="E27" s="85"/>
      <c r="F27" s="85"/>
      <c r="G27" s="59"/>
      <c r="H27" s="60">
        <f t="shared" ref="H27:N27" si="6">SUM(H8:H26)</f>
        <v>164957.04275999998</v>
      </c>
      <c r="I27" s="60">
        <f t="shared" si="6"/>
        <v>1979484.5131199998</v>
      </c>
      <c r="J27" s="60">
        <f t="shared" si="6"/>
        <v>14.335240222123733</v>
      </c>
      <c r="K27" s="60">
        <f t="shared" si="6"/>
        <v>72939.7</v>
      </c>
      <c r="L27" s="60">
        <f t="shared" si="6"/>
        <v>488061.02403663821</v>
      </c>
      <c r="M27" s="60">
        <f t="shared" si="6"/>
        <v>517344.15119999996</v>
      </c>
      <c r="N27" s="60">
        <f>SUM(N8:N26)+0.02</f>
        <v>18.186207401541335</v>
      </c>
    </row>
    <row r="28" spans="1:15" s="4" customFormat="1">
      <c r="A28" s="90" t="s">
        <v>45</v>
      </c>
      <c r="B28" s="90"/>
      <c r="C28" s="90"/>
      <c r="D28" s="90"/>
      <c r="E28" s="90"/>
      <c r="F28" s="90"/>
      <c r="G28" s="90"/>
      <c r="H28" s="90"/>
      <c r="I28" s="90"/>
      <c r="J28" s="42"/>
      <c r="N28" s="78"/>
    </row>
    <row r="29" spans="1:15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5"/>
      <c r="N29" s="12" t="s">
        <v>49</v>
      </c>
    </row>
    <row r="30" spans="1:15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6"/>
      <c r="N30" s="78">
        <f>(J30*1.04*1.092*1.072+0.61)*1.0948</f>
        <v>2.4005500578304</v>
      </c>
    </row>
    <row r="31" spans="1:15" s="4" customFormat="1" ht="36.6" customHeight="1">
      <c r="A31" s="46">
        <v>2</v>
      </c>
      <c r="B31" s="39" t="s">
        <v>12</v>
      </c>
      <c r="C31" s="46" t="s">
        <v>13</v>
      </c>
      <c r="D31" s="81">
        <f>15.97*1.072*1.083</f>
        <v>18.54078672</v>
      </c>
      <c r="E31" s="21">
        <v>6888</v>
      </c>
      <c r="F31" s="47" t="s">
        <v>46</v>
      </c>
      <c r="G31" s="47">
        <v>1</v>
      </c>
      <c r="H31" s="52">
        <f>D31*E31</f>
        <v>127708.93892736</v>
      </c>
      <c r="I31" s="55">
        <f>H31*G31</f>
        <v>127708.93892736</v>
      </c>
      <c r="J31" s="53">
        <f>I31/12/E30</f>
        <v>0.92485609556534654</v>
      </c>
      <c r="K31" s="52"/>
      <c r="L31" s="52"/>
      <c r="M31" s="76"/>
      <c r="N31" s="78">
        <f>D31*E31/E30/12</f>
        <v>0.92485609556534654</v>
      </c>
    </row>
    <row r="32" spans="1:15" s="4" customFormat="1" ht="34.5" customHeight="1">
      <c r="A32" s="46">
        <f>A31+1</f>
        <v>3</v>
      </c>
      <c r="B32" s="39" t="s">
        <v>14</v>
      </c>
      <c r="C32" s="46" t="s">
        <v>13</v>
      </c>
      <c r="D32" s="81">
        <f>11.52*1.072*1.083</f>
        <v>13.37444352</v>
      </c>
      <c r="E32" s="21">
        <v>6888</v>
      </c>
      <c r="F32" s="47" t="s">
        <v>46</v>
      </c>
      <c r="G32" s="47">
        <v>1</v>
      </c>
      <c r="H32" s="52">
        <f>D32*E32</f>
        <v>92123.16696576</v>
      </c>
      <c r="I32" s="55">
        <f>H32*G32</f>
        <v>92123.16696576</v>
      </c>
      <c r="J32" s="53">
        <f>I32/12/E30</f>
        <v>0.66714728997575401</v>
      </c>
      <c r="K32" s="52"/>
      <c r="L32" s="52"/>
      <c r="M32" s="76"/>
      <c r="N32" s="78">
        <f>D32*E32/E30/12</f>
        <v>0.66714728997575401</v>
      </c>
    </row>
    <row r="33" spans="1:14" s="57" customFormat="1">
      <c r="A33" s="85" t="s">
        <v>60</v>
      </c>
      <c r="B33" s="86"/>
      <c r="C33" s="85"/>
      <c r="D33" s="85"/>
      <c r="E33" s="85"/>
      <c r="F33" s="85"/>
      <c r="G33" s="61"/>
      <c r="H33" s="62"/>
      <c r="I33" s="63">
        <f>SUM(I30:I32)</f>
        <v>399342.86589312</v>
      </c>
      <c r="J33" s="63">
        <f>SUM(J30:J32)</f>
        <v>2.8920033855411007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3.9925534433715004</v>
      </c>
    </row>
    <row r="34" spans="1:14" s="45" customFormat="1">
      <c r="A34" s="85" t="s">
        <v>61</v>
      </c>
      <c r="B34" s="85"/>
      <c r="C34" s="85"/>
      <c r="D34" s="85"/>
      <c r="E34" s="85"/>
      <c r="F34" s="85"/>
      <c r="G34" s="64">
        <f>I34/12/E30</f>
        <v>17.227243607664832</v>
      </c>
      <c r="H34" s="65"/>
      <c r="I34" s="65">
        <f>I27+I33</f>
        <v>2378827.3790131197</v>
      </c>
      <c r="J34" s="66">
        <f>J27+J33</f>
        <v>17.227243607664835</v>
      </c>
      <c r="K34" s="66">
        <f t="shared" ref="K34:M34" si="8">K27+K33</f>
        <v>72939.7</v>
      </c>
      <c r="L34" s="66">
        <f t="shared" si="8"/>
        <v>488061.02403663821</v>
      </c>
      <c r="M34" s="66">
        <f t="shared" si="8"/>
        <v>517344.15119999996</v>
      </c>
      <c r="N34" s="66">
        <f>N27+N33</f>
        <v>22.178760844912837</v>
      </c>
    </row>
    <row r="35" spans="1:14">
      <c r="A35" s="90" t="s">
        <v>62</v>
      </c>
      <c r="B35" s="90"/>
      <c r="C35" s="90"/>
      <c r="D35" s="90"/>
      <c r="E35" s="90"/>
      <c r="F35" s="90"/>
      <c r="G35" s="90"/>
      <c r="H35" s="90"/>
      <c r="I35" s="90"/>
      <c r="N35" s="82"/>
    </row>
    <row r="36" spans="1:14" ht="63">
      <c r="A36" s="10">
        <v>1</v>
      </c>
      <c r="B36" s="39" t="s">
        <v>68</v>
      </c>
      <c r="C36" s="20" t="s">
        <v>16</v>
      </c>
      <c r="D36" s="21">
        <v>3.24</v>
      </c>
      <c r="E36" s="20">
        <v>11507.1</v>
      </c>
      <c r="F36" s="17" t="s">
        <v>27</v>
      </c>
      <c r="G36" s="72">
        <v>12</v>
      </c>
      <c r="H36" s="15">
        <f>D36*E36</f>
        <v>37283.004000000001</v>
      </c>
      <c r="I36" s="35">
        <f>H36*G36</f>
        <v>447396.04800000001</v>
      </c>
      <c r="J36" s="16">
        <f>I36/G36/E36</f>
        <v>3.2399999999999998</v>
      </c>
      <c r="N36" s="77">
        <v>4.01</v>
      </c>
    </row>
    <row r="37" spans="1:14">
      <c r="A37" s="87" t="s">
        <v>67</v>
      </c>
      <c r="B37" s="88"/>
      <c r="C37" s="88"/>
      <c r="D37" s="88"/>
      <c r="E37" s="88"/>
      <c r="F37" s="89"/>
      <c r="G37" s="69">
        <f>G34+D36</f>
        <v>20.467243607664834</v>
      </c>
      <c r="H37" s="70"/>
      <c r="I37" s="71">
        <f>I36+I34</f>
        <v>2826223.4270131197</v>
      </c>
      <c r="J37" s="68">
        <f>J34+J36</f>
        <v>20.467243607664834</v>
      </c>
      <c r="K37" s="68">
        <f t="shared" ref="K37:N37" si="9">K34+K36</f>
        <v>72939.7</v>
      </c>
      <c r="L37" s="68">
        <f t="shared" si="9"/>
        <v>488061.02403663821</v>
      </c>
      <c r="M37" s="68">
        <f t="shared" si="9"/>
        <v>517344.15119999996</v>
      </c>
      <c r="N37" s="80">
        <f t="shared" si="9"/>
        <v>26.188760844912835</v>
      </c>
    </row>
    <row r="38" spans="1:14" ht="6" customHeight="1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24" customHeight="1">
      <c r="A39" s="24" t="s">
        <v>47</v>
      </c>
      <c r="B39" s="91" t="s">
        <v>54</v>
      </c>
      <c r="C39" s="91"/>
      <c r="D39" s="91"/>
      <c r="E39" s="91"/>
      <c r="F39" s="91"/>
      <c r="G39" s="91"/>
      <c r="H39" s="91"/>
      <c r="I39" s="91"/>
      <c r="J39" s="95"/>
      <c r="K39" s="95"/>
      <c r="L39" s="95"/>
      <c r="M39" s="95"/>
      <c r="N39" s="95"/>
    </row>
    <row r="40" spans="1:14">
      <c r="A40" s="67"/>
      <c r="B40" s="91"/>
      <c r="C40" s="91"/>
      <c r="D40" s="91"/>
      <c r="E40" s="91"/>
      <c r="F40" s="91"/>
      <c r="G40" s="91"/>
      <c r="H40" s="91"/>
      <c r="I40" s="91"/>
      <c r="J40" s="95"/>
      <c r="K40" s="95"/>
      <c r="L40" s="95"/>
      <c r="M40" s="95"/>
      <c r="N40" s="95"/>
    </row>
    <row r="41" spans="1:14" ht="24" customHeight="1">
      <c r="A41" s="67"/>
      <c r="B41" s="91"/>
      <c r="C41" s="91"/>
      <c r="D41" s="91"/>
      <c r="E41" s="91"/>
      <c r="F41" s="91"/>
      <c r="G41" s="91"/>
      <c r="H41" s="91"/>
      <c r="I41" s="91"/>
      <c r="J41" s="95"/>
      <c r="K41" s="95"/>
      <c r="L41" s="95"/>
      <c r="M41" s="95"/>
      <c r="N41" s="95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/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1">
    <mergeCell ref="E2:N2"/>
    <mergeCell ref="B39:N41"/>
    <mergeCell ref="A35:I35"/>
    <mergeCell ref="A37:F37"/>
    <mergeCell ref="A6:I6"/>
    <mergeCell ref="A3:N4"/>
    <mergeCell ref="K6:M6"/>
    <mergeCell ref="A27:F27"/>
    <mergeCell ref="A28:I28"/>
    <mergeCell ref="A33:F33"/>
    <mergeCell ref="A34:F34"/>
  </mergeCells>
  <printOptions horizontalCentered="1" verticalCentered="1"/>
  <pageMargins left="0.35433070866141736" right="0.5118110236220472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2025-02-03T07:23:23Z</dcterms:modified>
</cp:coreProperties>
</file>