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1"/>
  <c r="D32"/>
  <c r="D31"/>
  <c r="N30"/>
  <c r="N25"/>
  <c r="N26"/>
  <c r="N24"/>
  <c r="D23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E5"/>
  <c r="K33" l="1"/>
  <c r="L33"/>
  <c r="M33"/>
  <c r="K27"/>
  <c r="K34" s="1"/>
  <c r="K37" s="1"/>
  <c r="D29" i="2"/>
  <c r="C29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 s="1"/>
  <c r="L21"/>
  <c r="M21" s="1"/>
  <c r="L20"/>
  <c r="L27" s="1"/>
  <c r="L34" s="1"/>
  <c r="L37" s="1"/>
  <c r="H36"/>
  <c r="I36" s="1"/>
  <c r="I30"/>
  <c r="J30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A32"/>
  <c r="H31"/>
  <c r="I31" s="1"/>
  <c r="J31" s="1"/>
  <c r="H8"/>
  <c r="H9"/>
  <c r="I9" s="1"/>
  <c r="H10"/>
  <c r="I10"/>
  <c r="H11"/>
  <c r="I11"/>
  <c r="J11" s="1"/>
  <c r="H12"/>
  <c r="I12" s="1"/>
  <c r="J12" s="1"/>
  <c r="H13"/>
  <c r="I13" s="1"/>
  <c r="J13" s="1"/>
  <c r="H14"/>
  <c r="I14" s="1"/>
  <c r="J14" s="1"/>
  <c r="H15"/>
  <c r="I15"/>
  <c r="J15" s="1"/>
  <c r="H16"/>
  <c r="I16" s="1"/>
  <c r="J16" s="1"/>
  <c r="H17"/>
  <c r="I17" s="1"/>
  <c r="J17" s="1"/>
  <c r="H18"/>
  <c r="I18" s="1"/>
  <c r="J18" s="1"/>
  <c r="H19"/>
  <c r="I19"/>
  <c r="J19" s="1"/>
  <c r="H23"/>
  <c r="I23" s="1"/>
  <c r="J23" s="1"/>
  <c r="H24"/>
  <c r="I24" s="1"/>
  <c r="J24" s="1"/>
  <c r="H25"/>
  <c r="I25" s="1"/>
  <c r="J25" s="1"/>
  <c r="H26"/>
  <c r="I26"/>
  <c r="J26" s="1"/>
  <c r="C30" i="2"/>
  <c r="I8" i="1"/>
  <c r="J8" s="1"/>
  <c r="J10"/>
  <c r="M27" l="1"/>
  <c r="M34" s="1"/>
  <c r="M37" s="1"/>
  <c r="I33"/>
  <c r="N33"/>
  <c r="J33"/>
  <c r="J9"/>
  <c r="I27"/>
  <c r="I34" s="1"/>
  <c r="G34" s="1"/>
  <c r="G37" s="1"/>
  <c r="H27"/>
  <c r="J36"/>
  <c r="J27" l="1"/>
  <c r="J34" s="1"/>
  <c r="J37" s="1"/>
  <c r="N34"/>
  <c r="N37" s="1"/>
  <c r="I37"/>
</calcChain>
</file>

<file path=xl/sharedStrings.xml><?xml version="1.0" encoding="utf-8"?>
<sst xmlns="http://schemas.openxmlformats.org/spreadsheetml/2006/main" count="140" uniqueCount="83">
  <si>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</si>
  <si>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</si>
  <si>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</si>
  <si>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</si>
  <si>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</si>
  <si>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</si>
  <si>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</si>
  <si>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</si>
  <si>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</si>
  <si>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</si>
  <si>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</si>
  <si>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</si>
  <si>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</si>
  <si>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</si>
  <si>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</si>
  <si>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</si>
  <si>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</si>
  <si>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</si>
  <si>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</si>
  <si>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</si>
  <si>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</si>
  <si>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</si>
  <si>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</si>
  <si>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</si>
  <si>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</si>
  <si>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</si>
  <si>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</si>
  <si>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</si>
  <si>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</si>
  <si>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</si>
  <si>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</si>
  <si>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</si>
  <si>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</si>
  <si>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</si>
  <si>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</si>
  <si>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</si>
  <si>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</si>
  <si>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</si>
  <si>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</si>
  <si>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</si>
  <si>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</si>
  <si>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</si>
  <si>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</si>
  <si>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</si>
  <si>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</si>
  <si>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</si>
  <si>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</si>
  <si>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</si>
  <si>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площадь ИО</t>
  </si>
  <si>
    <t>удалить при печати</t>
  </si>
  <si>
    <t>г. Рязань ул. Новаторов д. 5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</si>
  <si>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</si>
  <si>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</si>
  <si>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</si>
  <si>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</si>
  <si>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</si>
  <si>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</si>
  <si>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</si>
  <si>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</si>
  <si>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</si>
  <si>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</si>
  <si>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</si>
  <si>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</si>
  <si>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</si>
  <si>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</si>
  <si>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</si>
  <si>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</si>
  <si>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</si>
  <si>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</si>
  <si>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</si>
  <si>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</si>
  <si>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</si>
  <si>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</si>
  <si>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</si>
  <si>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5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</si>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</sst>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2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 applyAlignment="1"/>
    <xf numFmtId="4" fontId="6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5" fillId="0" borderId="2" xfId="0" applyNumberFormat="1" applyFont="1" applyBorder="1"/>
    <xf numFmtId="0" fontId="5" fillId="2" borderId="2" xfId="0" applyFont="1" applyFill="1" applyBorder="1"/>
    <xf numFmtId="4" fontId="5" fillId="2" borderId="2" xfId="0" applyNumberFormat="1" applyFont="1" applyFill="1" applyBorder="1" applyAlignment="1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0" fillId="0" borderId="0" xfId="0" applyAlignment="1"/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12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5" fillId="0" borderId="6" xfId="0" applyFont="1" applyBorder="1" applyAlignment="1"/>
    <xf numFmtId="0" fontId="0" fillId="0" borderId="6" xfId="0" applyBorder="1" applyAlignment="1"/>
    <xf numFmtId="0" fontId="5" fillId="0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9" zoomScale="75" zoomScaleNormal="75" workbookViewId="0">
      <selection activeCell="N28" sqref="N28"/>
    </sheetView>
  </sheetViews>
  <sheetFormatPr defaultColWidth="8.85546875" defaultRowHeight="15.75"/>
  <cols>
    <col min="1" max="1" width="9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6" style="27" hidden="1" customWidth="1"/>
    <col min="8" max="9" width="15.5703125" style="1" hidden="1" customWidth="1"/>
    <col min="10" max="10" width="13.5703125" style="37" hidden="1" customWidth="1"/>
    <col min="11" max="11" width="11.28515625" style="1" hidden="1" customWidth="1"/>
    <col min="12" max="12" width="19" style="1" hidden="1" customWidth="1"/>
    <col min="13" max="13" width="12.5703125" style="1" hidden="1" customWidth="1"/>
    <col min="14" max="14" width="15.14062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110" t="s">
        <v>1</v>
      </c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s="3" customFormat="1" ht="18.75" customHeight="1">
      <c r="A3" s="111" t="s">
        <v>82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5" s="3" customFormat="1" ht="32.2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5" ht="24.75" customHeight="1">
      <c r="A5" s="4"/>
      <c r="B5" s="4" t="s">
        <v>50</v>
      </c>
      <c r="C5" s="4" t="s">
        <v>2</v>
      </c>
      <c r="D5" s="5">
        <v>4268.8</v>
      </c>
      <c r="E5" s="94">
        <f>E8</f>
        <v>4268.8</v>
      </c>
      <c r="F5" s="40"/>
      <c r="G5" s="6"/>
      <c r="H5" s="7"/>
      <c r="I5" s="7"/>
      <c r="K5" s="4"/>
      <c r="L5" s="4"/>
    </row>
    <row r="6" spans="1:15" ht="20.25" customHeight="1">
      <c r="A6" s="105" t="s">
        <v>3</v>
      </c>
      <c r="B6" s="105"/>
      <c r="C6" s="105"/>
      <c r="D6" s="105"/>
      <c r="E6" s="105"/>
      <c r="F6" s="105"/>
      <c r="G6" s="105"/>
      <c r="H6" s="105"/>
      <c r="I6" s="105"/>
      <c r="K6" s="108" t="s">
        <v>49</v>
      </c>
      <c r="L6" s="109"/>
      <c r="M6" s="109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10"/>
      <c r="H7" s="10" t="s">
        <v>10</v>
      </c>
      <c r="I7" s="30" t="s">
        <v>9</v>
      </c>
      <c r="J7" s="10" t="s">
        <v>47</v>
      </c>
      <c r="K7" s="8" t="s">
        <v>48</v>
      </c>
      <c r="L7" s="8"/>
      <c r="M7" s="88"/>
      <c r="N7" s="10" t="s">
        <v>47</v>
      </c>
      <c r="O7" s="31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28">
        <v>4268.8</v>
      </c>
      <c r="F8" s="9" t="s">
        <v>16</v>
      </c>
      <c r="G8" s="9">
        <v>12</v>
      </c>
      <c r="H8" s="13">
        <f t="shared" ref="H8:H26" si="0">D8*E8</f>
        <v>1408.7040000000002</v>
      </c>
      <c r="I8" s="32">
        <f t="shared" ref="I8:I26" si="1">H8*G8</f>
        <v>16904.448000000004</v>
      </c>
      <c r="J8" s="14">
        <f>I8/G8/E8</f>
        <v>0.33000000000000007</v>
      </c>
      <c r="K8" s="12"/>
      <c r="L8" s="12"/>
      <c r="M8" s="89"/>
      <c r="N8" s="92">
        <f>J8*1.04*1.092*1.072*1.0948</f>
        <v>0.43984483006464015</v>
      </c>
    </row>
    <row r="9" spans="1:15" ht="63">
      <c r="A9" s="8">
        <f>A8+1</f>
        <v>2</v>
      </c>
      <c r="B9" s="35" t="s">
        <v>53</v>
      </c>
      <c r="C9" s="8" t="s">
        <v>15</v>
      </c>
      <c r="D9" s="12">
        <v>0.08</v>
      </c>
      <c r="E9" s="28">
        <v>4268.8</v>
      </c>
      <c r="F9" s="9" t="s">
        <v>16</v>
      </c>
      <c r="G9" s="9">
        <v>12</v>
      </c>
      <c r="H9" s="13">
        <f t="shared" si="0"/>
        <v>341.50400000000002</v>
      </c>
      <c r="I9" s="32">
        <f t="shared" si="1"/>
        <v>4098.0480000000007</v>
      </c>
      <c r="J9" s="14">
        <f t="shared" ref="J9:J26" si="2">I9/G9/E9</f>
        <v>8.0000000000000016E-2</v>
      </c>
      <c r="K9" s="12"/>
      <c r="L9" s="12"/>
      <c r="M9" s="89"/>
      <c r="N9" s="92">
        <f t="shared" ref="N9:N19" si="3">J9*1.04*1.092*1.072*1.0948</f>
        <v>0.10662904971264003</v>
      </c>
    </row>
    <row r="10" spans="1:15" ht="63">
      <c r="A10" s="8">
        <f t="shared" ref="A10:A26" si="4">A9+1</f>
        <v>3</v>
      </c>
      <c r="B10" s="35" t="s">
        <v>18</v>
      </c>
      <c r="C10" s="8" t="s">
        <v>17</v>
      </c>
      <c r="D10" s="12">
        <v>0.16</v>
      </c>
      <c r="E10" s="28">
        <v>4268.8</v>
      </c>
      <c r="F10" s="9" t="s">
        <v>16</v>
      </c>
      <c r="G10" s="9">
        <v>12</v>
      </c>
      <c r="H10" s="13">
        <f t="shared" si="0"/>
        <v>683.00800000000004</v>
      </c>
      <c r="I10" s="32">
        <f t="shared" si="1"/>
        <v>8196.0960000000014</v>
      </c>
      <c r="J10" s="14">
        <f t="shared" si="2"/>
        <v>0.16000000000000003</v>
      </c>
      <c r="K10" s="12"/>
      <c r="L10" s="12"/>
      <c r="M10" s="89"/>
      <c r="N10" s="92">
        <f t="shared" si="3"/>
        <v>0.21325809942528007</v>
      </c>
    </row>
    <row r="11" spans="1:15" ht="74.25" customHeight="1">
      <c r="A11" s="8">
        <f t="shared" si="4"/>
        <v>4</v>
      </c>
      <c r="B11" s="35" t="s">
        <v>19</v>
      </c>
      <c r="C11" s="8" t="s">
        <v>20</v>
      </c>
      <c r="D11" s="12">
        <v>7.0000000000000007E-2</v>
      </c>
      <c r="E11" s="28">
        <v>4268.8</v>
      </c>
      <c r="F11" s="9" t="s">
        <v>16</v>
      </c>
      <c r="G11" s="9">
        <v>12</v>
      </c>
      <c r="H11" s="13">
        <f t="shared" si="0"/>
        <v>298.81600000000003</v>
      </c>
      <c r="I11" s="32">
        <f t="shared" si="1"/>
        <v>3585.7920000000004</v>
      </c>
      <c r="J11" s="14">
        <f t="shared" si="2"/>
        <v>7.0000000000000007E-2</v>
      </c>
      <c r="K11" s="12"/>
      <c r="L11" s="12"/>
      <c r="M11" s="89"/>
      <c r="N11" s="92">
        <f t="shared" si="3"/>
        <v>9.3300418498560023E-2</v>
      </c>
    </row>
    <row r="12" spans="1:15" ht="78.75">
      <c r="A12" s="8">
        <f t="shared" si="4"/>
        <v>5</v>
      </c>
      <c r="B12" s="35" t="s">
        <v>21</v>
      </c>
      <c r="C12" s="8" t="s">
        <v>22</v>
      </c>
      <c r="D12" s="12">
        <v>0.04</v>
      </c>
      <c r="E12" s="28">
        <v>4268.8</v>
      </c>
      <c r="F12" s="9" t="s">
        <v>16</v>
      </c>
      <c r="G12" s="9">
        <v>12</v>
      </c>
      <c r="H12" s="13">
        <f t="shared" si="0"/>
        <v>170.75200000000001</v>
      </c>
      <c r="I12" s="32">
        <f t="shared" si="1"/>
        <v>2049.0240000000003</v>
      </c>
      <c r="J12" s="14">
        <f t="shared" si="2"/>
        <v>4.0000000000000008E-2</v>
      </c>
      <c r="K12" s="12"/>
      <c r="L12" s="12"/>
      <c r="M12" s="89"/>
      <c r="N12" s="92">
        <f t="shared" si="3"/>
        <v>5.3314524856320017E-2</v>
      </c>
    </row>
    <row r="13" spans="1:15" ht="63">
      <c r="A13" s="8">
        <f t="shared" si="4"/>
        <v>6</v>
      </c>
      <c r="B13" s="35" t="s">
        <v>24</v>
      </c>
      <c r="C13" s="8" t="s">
        <v>25</v>
      </c>
      <c r="D13" s="12">
        <v>0.2</v>
      </c>
      <c r="E13" s="28">
        <v>4268.8</v>
      </c>
      <c r="F13" s="9" t="s">
        <v>16</v>
      </c>
      <c r="G13" s="9">
        <v>12</v>
      </c>
      <c r="H13" s="13">
        <f t="shared" si="0"/>
        <v>853.7600000000001</v>
      </c>
      <c r="I13" s="32">
        <f t="shared" si="1"/>
        <v>10245.120000000001</v>
      </c>
      <c r="J13" s="14">
        <f t="shared" si="2"/>
        <v>0.2</v>
      </c>
      <c r="K13" s="12"/>
      <c r="L13" s="12"/>
      <c r="M13" s="89"/>
      <c r="N13" s="92">
        <f t="shared" si="3"/>
        <v>0.26657262428160006</v>
      </c>
    </row>
    <row r="14" spans="1:15" ht="63">
      <c r="A14" s="8">
        <f t="shared" si="4"/>
        <v>7</v>
      </c>
      <c r="B14" s="35" t="s">
        <v>54</v>
      </c>
      <c r="C14" s="8" t="s">
        <v>27</v>
      </c>
      <c r="D14" s="12">
        <v>0.18000000000000002</v>
      </c>
      <c r="E14" s="28">
        <v>4268.8</v>
      </c>
      <c r="F14" s="9" t="s">
        <v>16</v>
      </c>
      <c r="G14" s="9">
        <v>12</v>
      </c>
      <c r="H14" s="13">
        <f t="shared" si="0"/>
        <v>768.38400000000013</v>
      </c>
      <c r="I14" s="32">
        <f t="shared" si="1"/>
        <v>9220.608000000002</v>
      </c>
      <c r="J14" s="14">
        <f t="shared" si="2"/>
        <v>0.18000000000000002</v>
      </c>
      <c r="K14" s="12"/>
      <c r="L14" s="12"/>
      <c r="M14" s="89"/>
      <c r="N14" s="92">
        <f t="shared" si="3"/>
        <v>0.23991536185344009</v>
      </c>
    </row>
    <row r="15" spans="1:15" ht="63">
      <c r="A15" s="8">
        <f t="shared" si="4"/>
        <v>8</v>
      </c>
      <c r="B15" s="11" t="s">
        <v>28</v>
      </c>
      <c r="C15" s="8" t="s">
        <v>27</v>
      </c>
      <c r="D15" s="12">
        <v>0.19</v>
      </c>
      <c r="E15" s="28">
        <v>4268.8</v>
      </c>
      <c r="F15" s="9" t="s">
        <v>16</v>
      </c>
      <c r="G15" s="9">
        <v>12</v>
      </c>
      <c r="H15" s="13">
        <f t="shared" si="0"/>
        <v>811.072</v>
      </c>
      <c r="I15" s="32">
        <f t="shared" si="1"/>
        <v>9732.8639999999996</v>
      </c>
      <c r="J15" s="14">
        <f t="shared" si="2"/>
        <v>0.19</v>
      </c>
      <c r="K15" s="12"/>
      <c r="L15" s="12"/>
      <c r="M15" s="89"/>
      <c r="N15" s="92">
        <f t="shared" si="3"/>
        <v>0.25324399306751999</v>
      </c>
    </row>
    <row r="16" spans="1:15" ht="33" customHeight="1">
      <c r="A16" s="8">
        <f t="shared" si="4"/>
        <v>9</v>
      </c>
      <c r="B16" s="11" t="s">
        <v>55</v>
      </c>
      <c r="C16" s="8" t="s">
        <v>15</v>
      </c>
      <c r="D16" s="12">
        <v>0.52</v>
      </c>
      <c r="E16" s="28">
        <v>4268.8</v>
      </c>
      <c r="F16" s="15" t="s">
        <v>56</v>
      </c>
      <c r="G16" s="9">
        <v>12</v>
      </c>
      <c r="H16" s="13">
        <f t="shared" si="0"/>
        <v>2219.7760000000003</v>
      </c>
      <c r="I16" s="32">
        <f t="shared" si="1"/>
        <v>26637.312000000005</v>
      </c>
      <c r="J16" s="14">
        <f t="shared" si="2"/>
        <v>0.52</v>
      </c>
      <c r="K16" s="12"/>
      <c r="L16" s="12"/>
      <c r="M16" s="89"/>
      <c r="N16" s="92">
        <f t="shared" si="3"/>
        <v>0.69308882313216014</v>
      </c>
    </row>
    <row r="17" spans="1:15" ht="33" customHeight="1">
      <c r="A17" s="8">
        <f t="shared" si="4"/>
        <v>10</v>
      </c>
      <c r="B17" s="11" t="s">
        <v>29</v>
      </c>
      <c r="C17" s="8" t="s">
        <v>15</v>
      </c>
      <c r="D17" s="12">
        <v>0.44</v>
      </c>
      <c r="E17" s="28">
        <v>4268.8</v>
      </c>
      <c r="F17" s="15" t="s">
        <v>56</v>
      </c>
      <c r="G17" s="9">
        <v>12</v>
      </c>
      <c r="H17" s="13">
        <f t="shared" si="0"/>
        <v>1878.2720000000002</v>
      </c>
      <c r="I17" s="32">
        <f t="shared" si="1"/>
        <v>22539.264000000003</v>
      </c>
      <c r="J17" s="14">
        <f t="shared" si="2"/>
        <v>0.44</v>
      </c>
      <c r="K17" s="12"/>
      <c r="L17" s="12"/>
      <c r="M17" s="89"/>
      <c r="N17" s="92">
        <f t="shared" si="3"/>
        <v>0.58645977341952005</v>
      </c>
    </row>
    <row r="18" spans="1:15" ht="41.25" customHeight="1">
      <c r="A18" s="8">
        <f t="shared" si="4"/>
        <v>11</v>
      </c>
      <c r="B18" s="11" t="s">
        <v>30</v>
      </c>
      <c r="C18" s="8" t="s">
        <v>27</v>
      </c>
      <c r="D18" s="12">
        <v>0.05</v>
      </c>
      <c r="E18" s="28">
        <v>4268.8</v>
      </c>
      <c r="F18" s="9" t="s">
        <v>31</v>
      </c>
      <c r="G18" s="9">
        <v>12</v>
      </c>
      <c r="H18" s="13">
        <f t="shared" si="0"/>
        <v>213.44000000000003</v>
      </c>
      <c r="I18" s="32">
        <f t="shared" si="1"/>
        <v>2561.2800000000002</v>
      </c>
      <c r="J18" s="14">
        <f t="shared" si="2"/>
        <v>0.05</v>
      </c>
      <c r="K18" s="12"/>
      <c r="L18" s="12"/>
      <c r="M18" s="89"/>
      <c r="N18" s="92">
        <f t="shared" si="3"/>
        <v>6.6643156070400014E-2</v>
      </c>
    </row>
    <row r="19" spans="1:15" ht="81.599999999999994" customHeight="1">
      <c r="A19" s="8">
        <f t="shared" si="4"/>
        <v>12</v>
      </c>
      <c r="B19" s="11" t="s">
        <v>32</v>
      </c>
      <c r="C19" s="8" t="s">
        <v>27</v>
      </c>
      <c r="D19" s="12">
        <v>0.08</v>
      </c>
      <c r="E19" s="28">
        <v>4268.8</v>
      </c>
      <c r="F19" s="9" t="s">
        <v>62</v>
      </c>
      <c r="G19" s="9">
        <v>12</v>
      </c>
      <c r="H19" s="13">
        <f t="shared" si="0"/>
        <v>341.50400000000002</v>
      </c>
      <c r="I19" s="32">
        <f t="shared" si="1"/>
        <v>4098.0480000000007</v>
      </c>
      <c r="J19" s="14">
        <f t="shared" si="2"/>
        <v>8.0000000000000016E-2</v>
      </c>
      <c r="K19" s="12"/>
      <c r="L19" s="12"/>
      <c r="M19" s="89"/>
      <c r="N19" s="92">
        <f t="shared" si="3"/>
        <v>0.10662904971264003</v>
      </c>
    </row>
    <row r="20" spans="1:15" ht="31.5">
      <c r="A20" s="8">
        <f t="shared" si="4"/>
        <v>13</v>
      </c>
      <c r="B20" s="11" t="s">
        <v>33</v>
      </c>
      <c r="C20" s="8" t="s">
        <v>34</v>
      </c>
      <c r="D20" s="12">
        <v>0.47000000000000003</v>
      </c>
      <c r="E20" s="28">
        <v>4268.8</v>
      </c>
      <c r="F20" s="9" t="s">
        <v>23</v>
      </c>
      <c r="G20" s="9">
        <v>12</v>
      </c>
      <c r="H20" s="13">
        <f t="shared" si="0"/>
        <v>2006.3360000000002</v>
      </c>
      <c r="I20" s="32">
        <f t="shared" si="1"/>
        <v>24076.032000000003</v>
      </c>
      <c r="J20" s="14">
        <f t="shared" si="2"/>
        <v>0.47000000000000003</v>
      </c>
      <c r="K20" s="12">
        <v>23200</v>
      </c>
      <c r="L20" s="12">
        <f>K20/12/E20</f>
        <v>0.45289855072463764</v>
      </c>
      <c r="M20" s="89"/>
      <c r="N20" s="97">
        <f>(J20*1.04*1.092*1.072+0.15)*1.0948</f>
        <v>0.79066566706176011</v>
      </c>
      <c r="O20" s="27"/>
    </row>
    <row r="21" spans="1:15" ht="31.5">
      <c r="A21" s="8">
        <f t="shared" si="4"/>
        <v>14</v>
      </c>
      <c r="B21" s="41" t="s">
        <v>51</v>
      </c>
      <c r="C21" s="8" t="s">
        <v>35</v>
      </c>
      <c r="D21" s="12">
        <v>1.43</v>
      </c>
      <c r="E21" s="28">
        <v>4268.8</v>
      </c>
      <c r="F21" s="15" t="s">
        <v>56</v>
      </c>
      <c r="G21" s="9">
        <v>12</v>
      </c>
      <c r="H21" s="13">
        <f t="shared" si="0"/>
        <v>6104.384</v>
      </c>
      <c r="I21" s="32">
        <f t="shared" si="1"/>
        <v>73252.608000000007</v>
      </c>
      <c r="J21" s="14">
        <f t="shared" si="2"/>
        <v>1.4300000000000002</v>
      </c>
      <c r="K21" s="12">
        <v>463</v>
      </c>
      <c r="L21" s="12">
        <f>(4372.12+689+42.41)*12</f>
        <v>61242.36</v>
      </c>
      <c r="M21" s="89">
        <f>L21*0.06+L21</f>
        <v>64916.901599999997</v>
      </c>
      <c r="N21" s="92">
        <f>J21*1.04*1.092*1.072*1.0948</f>
        <v>1.9059942636134408</v>
      </c>
    </row>
    <row r="22" spans="1:15" ht="47.25">
      <c r="A22" s="8">
        <f t="shared" si="4"/>
        <v>15</v>
      </c>
      <c r="B22" s="41" t="s">
        <v>79</v>
      </c>
      <c r="C22" s="8" t="s">
        <v>36</v>
      </c>
      <c r="D22" s="12">
        <v>3.28</v>
      </c>
      <c r="E22" s="28">
        <v>4268.8</v>
      </c>
      <c r="F22" s="9" t="s">
        <v>37</v>
      </c>
      <c r="G22" s="9">
        <v>12</v>
      </c>
      <c r="H22" s="13">
        <f t="shared" si="0"/>
        <v>14001.664000000001</v>
      </c>
      <c r="I22" s="32">
        <f t="shared" si="1"/>
        <v>168019.96799999999</v>
      </c>
      <c r="J22" s="14">
        <f t="shared" si="2"/>
        <v>3.28</v>
      </c>
      <c r="K22" s="12">
        <v>1360</v>
      </c>
      <c r="L22" s="12">
        <f>(7374.53+689+488.82)*12</f>
        <v>102628.20000000001</v>
      </c>
      <c r="M22" s="89">
        <f>L22*0.06+L22</f>
        <v>108785.89200000001</v>
      </c>
      <c r="N22" s="92">
        <f>J22*1.04*1.092*1.072*1.0948</f>
        <v>4.3717910382182401</v>
      </c>
    </row>
    <row r="23" spans="1:15" ht="31.5">
      <c r="A23" s="8">
        <f t="shared" si="4"/>
        <v>16</v>
      </c>
      <c r="B23" s="16" t="s">
        <v>38</v>
      </c>
      <c r="C23" s="17" t="s">
        <v>39</v>
      </c>
      <c r="D23" s="96">
        <f>5918.58*1.0948</f>
        <v>6479.661384</v>
      </c>
      <c r="E23" s="12">
        <v>2</v>
      </c>
      <c r="F23" s="15" t="s">
        <v>56</v>
      </c>
      <c r="G23" s="15">
        <v>12</v>
      </c>
      <c r="H23" s="13">
        <f t="shared" si="0"/>
        <v>12959.322768</v>
      </c>
      <c r="I23" s="32">
        <f t="shared" si="1"/>
        <v>155511.87321600001</v>
      </c>
      <c r="J23" s="14">
        <f>I23/12/D5</f>
        <v>3.0358233620689652</v>
      </c>
      <c r="K23" s="12"/>
      <c r="L23" s="12"/>
      <c r="M23" s="89"/>
      <c r="N23" s="92">
        <f>D23*E23/E22</f>
        <v>3.0358233620689652</v>
      </c>
    </row>
    <row r="24" spans="1:15">
      <c r="A24" s="8">
        <f t="shared" si="4"/>
        <v>17</v>
      </c>
      <c r="B24" s="16" t="s">
        <v>40</v>
      </c>
      <c r="C24" s="17" t="s">
        <v>15</v>
      </c>
      <c r="D24" s="12">
        <v>1.74</v>
      </c>
      <c r="E24" s="28">
        <v>4268.8</v>
      </c>
      <c r="F24" s="15" t="s">
        <v>56</v>
      </c>
      <c r="G24" s="15">
        <v>12</v>
      </c>
      <c r="H24" s="13">
        <f t="shared" si="0"/>
        <v>7427.7120000000004</v>
      </c>
      <c r="I24" s="32">
        <f t="shared" si="1"/>
        <v>89132.544000000009</v>
      </c>
      <c r="J24" s="14">
        <f t="shared" si="2"/>
        <v>1.74</v>
      </c>
      <c r="K24" s="12"/>
      <c r="L24" s="12"/>
      <c r="M24" s="89"/>
      <c r="N24" s="92">
        <f>J24*1.04*1.092*1.072*1.0948</f>
        <v>2.3191818312499204</v>
      </c>
    </row>
    <row r="25" spans="1:15">
      <c r="A25" s="8">
        <f t="shared" si="4"/>
        <v>18</v>
      </c>
      <c r="B25" s="16" t="s">
        <v>41</v>
      </c>
      <c r="C25" s="17" t="s">
        <v>42</v>
      </c>
      <c r="D25" s="12">
        <v>0.13</v>
      </c>
      <c r="E25" s="28">
        <v>4268.8</v>
      </c>
      <c r="F25" s="15" t="s">
        <v>56</v>
      </c>
      <c r="G25" s="15">
        <v>12</v>
      </c>
      <c r="H25" s="13">
        <f t="shared" si="0"/>
        <v>554.94400000000007</v>
      </c>
      <c r="I25" s="32">
        <f t="shared" si="1"/>
        <v>6659.3280000000013</v>
      </c>
      <c r="J25" s="14">
        <f t="shared" si="2"/>
        <v>0.13</v>
      </c>
      <c r="K25" s="12"/>
      <c r="L25" s="12"/>
      <c r="M25" s="89"/>
      <c r="N25" s="92">
        <f t="shared" ref="N25:N26" si="5">J25*1.04*1.092*1.072*1.0948</f>
        <v>0.17327220578304003</v>
      </c>
    </row>
    <row r="26" spans="1:15" ht="48.75" customHeight="1">
      <c r="A26" s="8">
        <f t="shared" si="4"/>
        <v>19</v>
      </c>
      <c r="B26" s="34" t="s">
        <v>43</v>
      </c>
      <c r="C26" s="14" t="s">
        <v>15</v>
      </c>
      <c r="D26" s="12">
        <v>1.27</v>
      </c>
      <c r="E26" s="28">
        <v>4268.8</v>
      </c>
      <c r="F26" s="15" t="s">
        <v>56</v>
      </c>
      <c r="G26" s="15">
        <v>12</v>
      </c>
      <c r="H26" s="13">
        <f t="shared" si="0"/>
        <v>5421.3760000000002</v>
      </c>
      <c r="I26" s="32">
        <f t="shared" si="1"/>
        <v>65056.512000000002</v>
      </c>
      <c r="J26" s="14">
        <f t="shared" si="2"/>
        <v>1.27</v>
      </c>
      <c r="K26" s="12"/>
      <c r="L26" s="12"/>
      <c r="M26" s="89"/>
      <c r="N26" s="92">
        <f t="shared" si="5"/>
        <v>1.6927361641881602</v>
      </c>
    </row>
    <row r="27" spans="1:15" s="42" customFormat="1">
      <c r="A27" s="106" t="s">
        <v>59</v>
      </c>
      <c r="B27" s="107"/>
      <c r="C27" s="106"/>
      <c r="D27" s="106"/>
      <c r="E27" s="106"/>
      <c r="F27" s="106"/>
      <c r="G27" s="52"/>
      <c r="H27" s="53">
        <f t="shared" ref="H27:M27" si="6">SUM(H8:H26)</f>
        <v>58464.730768000009</v>
      </c>
      <c r="I27" s="53">
        <f t="shared" si="6"/>
        <v>701576.76921599999</v>
      </c>
      <c r="J27" s="53">
        <f t="shared" si="6"/>
        <v>13.695823362068966</v>
      </c>
      <c r="K27" s="53">
        <f t="shared" si="6"/>
        <v>25023</v>
      </c>
      <c r="L27" s="53">
        <f t="shared" si="6"/>
        <v>163871.01289855075</v>
      </c>
      <c r="M27" s="53">
        <f t="shared" si="6"/>
        <v>173702.7936</v>
      </c>
      <c r="N27" s="53">
        <f>SUM(N8:N26)+0.02</f>
        <v>17.428364236278249</v>
      </c>
    </row>
    <row r="28" spans="1:15" s="3" customFormat="1">
      <c r="A28" s="112" t="s">
        <v>44</v>
      </c>
      <c r="B28" s="112"/>
      <c r="C28" s="112"/>
      <c r="D28" s="112"/>
      <c r="E28" s="112"/>
      <c r="F28" s="112"/>
      <c r="G28" s="112"/>
      <c r="H28" s="112"/>
      <c r="I28" s="112"/>
      <c r="J28" s="38"/>
      <c r="N28" s="93"/>
    </row>
    <row r="29" spans="1:15" s="3" customFormat="1" ht="56.25" customHeight="1">
      <c r="A29" s="43" t="s">
        <v>4</v>
      </c>
      <c r="B29" s="43" t="s">
        <v>5</v>
      </c>
      <c r="C29" s="43" t="s">
        <v>6</v>
      </c>
      <c r="D29" s="43" t="s">
        <v>7</v>
      </c>
      <c r="E29" s="43" t="s">
        <v>8</v>
      </c>
      <c r="F29" s="44" t="s">
        <v>57</v>
      </c>
      <c r="G29" s="44"/>
      <c r="H29" s="43" t="s">
        <v>10</v>
      </c>
      <c r="I29" s="45" t="s">
        <v>9</v>
      </c>
      <c r="J29" s="43" t="s">
        <v>47</v>
      </c>
      <c r="K29" s="43"/>
      <c r="L29" s="43"/>
      <c r="M29" s="90"/>
      <c r="N29" s="10" t="s">
        <v>47</v>
      </c>
    </row>
    <row r="30" spans="1:15" s="3" customFormat="1" ht="28.15" customHeight="1">
      <c r="A30" s="43">
        <v>1</v>
      </c>
      <c r="B30" s="46" t="s">
        <v>44</v>
      </c>
      <c r="C30" s="47"/>
      <c r="D30" s="19">
        <v>2.04</v>
      </c>
      <c r="E30" s="43">
        <v>4268.8</v>
      </c>
      <c r="F30" s="44" t="s">
        <v>45</v>
      </c>
      <c r="G30" s="44">
        <v>12</v>
      </c>
      <c r="H30" s="48"/>
      <c r="I30" s="48">
        <f>D30*E30*G30</f>
        <v>104500.22400000002</v>
      </c>
      <c r="J30" s="49">
        <f>I30/G30/E30</f>
        <v>2.04</v>
      </c>
      <c r="K30" s="48"/>
      <c r="L30" s="48"/>
      <c r="M30" s="91"/>
      <c r="N30" s="93">
        <f>(J30*1.04*1.092*1.072+0.55)*1.0948</f>
        <v>3.3211807676723208</v>
      </c>
    </row>
    <row r="31" spans="1:15" s="3" customFormat="1" ht="36.6" customHeight="1">
      <c r="A31" s="43">
        <v>2</v>
      </c>
      <c r="B31" s="35" t="s">
        <v>11</v>
      </c>
      <c r="C31" s="43" t="s">
        <v>12</v>
      </c>
      <c r="D31" s="96">
        <f>15.97*1.072*1.083</f>
        <v>18.54078672</v>
      </c>
      <c r="E31" s="19">
        <v>2296</v>
      </c>
      <c r="F31" s="44" t="s">
        <v>45</v>
      </c>
      <c r="G31" s="44">
        <v>1</v>
      </c>
      <c r="H31" s="48">
        <f>D31*E31</f>
        <v>42569.646309119998</v>
      </c>
      <c r="I31" s="50">
        <f>H31*G31</f>
        <v>42569.646309119998</v>
      </c>
      <c r="J31" s="49">
        <f>I31/12/E30</f>
        <v>0.83102289302848564</v>
      </c>
      <c r="K31" s="48"/>
      <c r="L31" s="48"/>
      <c r="M31" s="91"/>
      <c r="N31" s="93">
        <f>D31*E31/E30/12</f>
        <v>0.83102289302848575</v>
      </c>
    </row>
    <row r="32" spans="1:15" s="3" customFormat="1" ht="34.5" customHeight="1">
      <c r="A32" s="43">
        <f>A31+1</f>
        <v>3</v>
      </c>
      <c r="B32" s="35" t="s">
        <v>13</v>
      </c>
      <c r="C32" s="43" t="s">
        <v>12</v>
      </c>
      <c r="D32" s="96">
        <f>11.52*1.072*1.083</f>
        <v>13.37444352</v>
      </c>
      <c r="E32" s="19">
        <v>2296</v>
      </c>
      <c r="F32" s="44" t="s">
        <v>45</v>
      </c>
      <c r="G32" s="44">
        <v>1</v>
      </c>
      <c r="H32" s="48">
        <f>D32*E32</f>
        <v>30707.722321919999</v>
      </c>
      <c r="I32" s="50">
        <f>H32*G32</f>
        <v>30707.722321919999</v>
      </c>
      <c r="J32" s="49">
        <f>I32/12/E30</f>
        <v>0.59946047136431779</v>
      </c>
      <c r="K32" s="48"/>
      <c r="L32" s="48"/>
      <c r="M32" s="91"/>
      <c r="N32" s="93">
        <f>D32*E32/E30/12</f>
        <v>0.59946047136431779</v>
      </c>
    </row>
    <row r="33" spans="1:15" s="51" customFormat="1">
      <c r="A33" s="106" t="s">
        <v>59</v>
      </c>
      <c r="B33" s="107"/>
      <c r="C33" s="106"/>
      <c r="D33" s="106"/>
      <c r="E33" s="106"/>
      <c r="F33" s="106"/>
      <c r="G33" s="54"/>
      <c r="H33" s="55"/>
      <c r="I33" s="56">
        <f>SUM(I30:I32)</f>
        <v>177777.59263104002</v>
      </c>
      <c r="J33" s="56">
        <f>SUM(J30:J32)</f>
        <v>3.4704833643928037</v>
      </c>
      <c r="K33" s="56">
        <f t="shared" ref="K33:N33" si="7">SUM(K30:K32)</f>
        <v>0</v>
      </c>
      <c r="L33" s="56">
        <f t="shared" si="7"/>
        <v>0</v>
      </c>
      <c r="M33" s="56">
        <f t="shared" si="7"/>
        <v>0</v>
      </c>
      <c r="N33" s="56">
        <f t="shared" si="7"/>
        <v>4.7516641320651241</v>
      </c>
    </row>
    <row r="34" spans="1:15" s="42" customFormat="1">
      <c r="A34" s="106" t="s">
        <v>61</v>
      </c>
      <c r="B34" s="106"/>
      <c r="C34" s="106"/>
      <c r="D34" s="106"/>
      <c r="E34" s="106"/>
      <c r="F34" s="106"/>
      <c r="G34" s="52">
        <f>I34/12/E30</f>
        <v>17.166306726461769</v>
      </c>
      <c r="H34" s="57"/>
      <c r="I34" s="57">
        <f>I27+I33</f>
        <v>879354.36184704001</v>
      </c>
      <c r="J34" s="58">
        <f>J27+J33</f>
        <v>17.166306726461769</v>
      </c>
      <c r="K34" s="58">
        <f t="shared" ref="K34:N34" si="8">K27+K33</f>
        <v>25023</v>
      </c>
      <c r="L34" s="58">
        <f t="shared" si="8"/>
        <v>163871.01289855075</v>
      </c>
      <c r="M34" s="58">
        <f t="shared" si="8"/>
        <v>173702.7936</v>
      </c>
      <c r="N34" s="58">
        <f t="shared" si="8"/>
        <v>22.180028368343372</v>
      </c>
    </row>
    <row r="35" spans="1:15">
      <c r="A35" s="112" t="s">
        <v>60</v>
      </c>
      <c r="B35" s="112"/>
      <c r="C35" s="112"/>
      <c r="D35" s="112"/>
      <c r="E35" s="112"/>
      <c r="F35" s="112"/>
      <c r="G35" s="112"/>
      <c r="H35" s="112"/>
      <c r="I35" s="112"/>
      <c r="N35" s="103"/>
      <c r="O35" s="104"/>
    </row>
    <row r="36" spans="1:15" ht="63">
      <c r="A36" s="33">
        <v>1</v>
      </c>
      <c r="B36" s="35" t="s">
        <v>81</v>
      </c>
      <c r="C36" s="18" t="s">
        <v>15</v>
      </c>
      <c r="D36" s="19">
        <v>2.52</v>
      </c>
      <c r="E36" s="28">
        <v>4268.8</v>
      </c>
      <c r="F36" s="15" t="s">
        <v>26</v>
      </c>
      <c r="G36" s="87">
        <v>12</v>
      </c>
      <c r="H36" s="13">
        <f>D36*E36</f>
        <v>10757.376</v>
      </c>
      <c r="I36" s="32">
        <f>H36*G36</f>
        <v>129088.512</v>
      </c>
      <c r="J36" s="14">
        <f>I36/G36/E36</f>
        <v>2.52</v>
      </c>
      <c r="N36" s="92">
        <v>3.14</v>
      </c>
    </row>
    <row r="37" spans="1:15">
      <c r="A37" s="98" t="s">
        <v>80</v>
      </c>
      <c r="B37" s="99"/>
      <c r="C37" s="99"/>
      <c r="D37" s="99"/>
      <c r="E37" s="99"/>
      <c r="F37" s="100"/>
      <c r="G37" s="59">
        <f>G34+D36</f>
        <v>19.686306726461769</v>
      </c>
      <c r="H37" s="60"/>
      <c r="I37" s="59">
        <f>I36+I34</f>
        <v>1008442.87384704</v>
      </c>
      <c r="J37" s="61">
        <f>J36+J34</f>
        <v>19.686306726461769</v>
      </c>
      <c r="K37" s="61">
        <f t="shared" ref="K37:N37" si="9">K36+K34</f>
        <v>25023</v>
      </c>
      <c r="L37" s="61">
        <f t="shared" si="9"/>
        <v>163871.01289855075</v>
      </c>
      <c r="M37" s="61">
        <f t="shared" si="9"/>
        <v>173702.7936</v>
      </c>
      <c r="N37" s="95">
        <f t="shared" si="9"/>
        <v>25.320028368343372</v>
      </c>
    </row>
    <row r="38" spans="1:15" ht="21.75" customHeight="1">
      <c r="A38" s="20" t="s">
        <v>46</v>
      </c>
      <c r="B38" s="101" t="s">
        <v>58</v>
      </c>
      <c r="C38" s="101"/>
      <c r="D38" s="101"/>
      <c r="E38" s="101"/>
      <c r="F38" s="101"/>
      <c r="G38" s="101"/>
      <c r="H38" s="101"/>
      <c r="I38" s="101"/>
      <c r="J38" s="102"/>
      <c r="K38" s="102"/>
      <c r="L38" s="102"/>
      <c r="M38" s="102"/>
      <c r="N38" s="102"/>
    </row>
    <row r="39" spans="1:15">
      <c r="A39" s="21"/>
      <c r="B39" s="101"/>
      <c r="C39" s="101"/>
      <c r="D39" s="101"/>
      <c r="E39" s="101"/>
      <c r="F39" s="101"/>
      <c r="G39" s="101"/>
      <c r="H39" s="101"/>
      <c r="I39" s="101"/>
      <c r="J39" s="102"/>
      <c r="K39" s="102"/>
      <c r="L39" s="102"/>
      <c r="M39" s="102"/>
      <c r="N39" s="102"/>
    </row>
    <row r="40" spans="1:15" ht="24" customHeight="1">
      <c r="A40" s="21"/>
      <c r="B40" s="101"/>
      <c r="C40" s="101"/>
      <c r="D40" s="101"/>
      <c r="E40" s="101"/>
      <c r="F40" s="101"/>
      <c r="G40" s="101"/>
      <c r="H40" s="101"/>
      <c r="I40" s="101"/>
      <c r="J40" s="102"/>
      <c r="K40" s="102"/>
      <c r="L40" s="102"/>
      <c r="M40" s="102"/>
      <c r="N40" s="102"/>
    </row>
    <row r="41" spans="1:15">
      <c r="A41" s="21"/>
      <c r="B41" s="21"/>
      <c r="C41" s="21"/>
      <c r="D41" s="21"/>
      <c r="E41" s="21"/>
      <c r="F41" s="22"/>
      <c r="G41" s="22"/>
      <c r="H41" s="21"/>
      <c r="I41" s="21"/>
      <c r="K41" s="29"/>
      <c r="L41" s="29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J42" s="39"/>
      <c r="K42" s="23"/>
      <c r="L42" s="23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23"/>
      <c r="J43" s="39"/>
      <c r="K43" s="23"/>
      <c r="L43" s="23"/>
    </row>
    <row r="44" spans="1:15">
      <c r="I44" s="36"/>
    </row>
  </sheetData>
  <mergeCells count="12">
    <mergeCell ref="E2:O2"/>
    <mergeCell ref="A3:N4"/>
    <mergeCell ref="A34:F34"/>
    <mergeCell ref="A35:I35"/>
    <mergeCell ref="A28:I28"/>
    <mergeCell ref="A37:F37"/>
    <mergeCell ref="B38:N40"/>
    <mergeCell ref="N35:O35"/>
    <mergeCell ref="A6:I6"/>
    <mergeCell ref="A27:F27"/>
    <mergeCell ref="K6:M6"/>
    <mergeCell ref="A33:F33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3" zoomScale="70" zoomScaleNormal="70" workbookViewId="0">
      <selection activeCell="B20" sqref="B20:B21"/>
    </sheetView>
  </sheetViews>
  <sheetFormatPr defaultRowHeight="15.75"/>
  <cols>
    <col min="1" max="1" width="9.140625" style="62"/>
    <col min="2" max="2" width="81.42578125" style="63" customWidth="1"/>
    <col min="3" max="3" width="36.42578125" style="82" customWidth="1"/>
    <col min="4" max="4" width="40.7109375" style="63" customWidth="1"/>
    <col min="5" max="16384" width="9.140625" style="63"/>
  </cols>
  <sheetData>
    <row r="1" spans="1:5" s="85" customFormat="1" ht="33" customHeight="1">
      <c r="A1" s="83"/>
      <c r="B1" s="84" t="s">
        <v>63</v>
      </c>
      <c r="C1" s="84"/>
      <c r="D1" s="84"/>
    </row>
    <row r="2" spans="1:5" s="85" customFormat="1" ht="33" customHeight="1">
      <c r="A2" s="83"/>
      <c r="B2" s="85" t="s">
        <v>64</v>
      </c>
      <c r="C2" s="86" t="s">
        <v>74</v>
      </c>
    </row>
    <row r="3" spans="1:5" s="62" customFormat="1" ht="63">
      <c r="A3" s="64" t="s">
        <v>4</v>
      </c>
      <c r="B3" s="64" t="s">
        <v>65</v>
      </c>
      <c r="C3" s="64" t="s">
        <v>66</v>
      </c>
      <c r="D3" s="64" t="s">
        <v>67</v>
      </c>
    </row>
    <row r="4" spans="1:5" ht="31.5">
      <c r="A4" s="64">
        <v>1</v>
      </c>
      <c r="B4" s="65" t="s">
        <v>14</v>
      </c>
      <c r="C4" s="66">
        <v>0.32000000000000006</v>
      </c>
      <c r="D4" s="67">
        <v>0.32000000000000006</v>
      </c>
      <c r="E4" s="68"/>
    </row>
    <row r="5" spans="1:5">
      <c r="A5" s="64">
        <f t="shared" ref="A5:A28" si="0">A4+1</f>
        <v>2</v>
      </c>
      <c r="B5" s="65" t="s">
        <v>53</v>
      </c>
      <c r="C5" s="66">
        <v>8.0000000000000016E-2</v>
      </c>
      <c r="D5" s="67">
        <v>8.0000000000000016E-2</v>
      </c>
      <c r="E5" s="68"/>
    </row>
    <row r="6" spans="1:5">
      <c r="A6" s="64">
        <f t="shared" si="0"/>
        <v>3</v>
      </c>
      <c r="B6" s="65" t="s">
        <v>18</v>
      </c>
      <c r="C6" s="66">
        <v>0.15</v>
      </c>
      <c r="D6" s="67">
        <v>0.15</v>
      </c>
      <c r="E6" s="68"/>
    </row>
    <row r="7" spans="1:5">
      <c r="A7" s="64">
        <f t="shared" si="0"/>
        <v>4</v>
      </c>
      <c r="B7" s="65" t="s">
        <v>19</v>
      </c>
      <c r="C7" s="66">
        <v>7.0000000000000007E-2</v>
      </c>
      <c r="D7" s="67">
        <v>7.0000000000000007E-2</v>
      </c>
      <c r="E7" s="68"/>
    </row>
    <row r="8" spans="1:5">
      <c r="A8" s="64">
        <f t="shared" si="0"/>
        <v>5</v>
      </c>
      <c r="B8" s="65" t="s">
        <v>21</v>
      </c>
      <c r="C8" s="69">
        <v>4.0000000000000008E-2</v>
      </c>
      <c r="D8" s="70">
        <v>4.0000000000000008E-2</v>
      </c>
      <c r="E8" s="68"/>
    </row>
    <row r="9" spans="1:5" ht="31.5">
      <c r="A9" s="64">
        <f t="shared" si="0"/>
        <v>6</v>
      </c>
      <c r="B9" s="65" t="s">
        <v>24</v>
      </c>
      <c r="C9" s="69">
        <v>0.19</v>
      </c>
      <c r="D9" s="70">
        <v>0.19</v>
      </c>
      <c r="E9" s="68"/>
    </row>
    <row r="10" spans="1:5">
      <c r="A10" s="64">
        <f t="shared" si="0"/>
        <v>7</v>
      </c>
      <c r="B10" s="65" t="s">
        <v>54</v>
      </c>
      <c r="C10" s="69">
        <v>0.17</v>
      </c>
      <c r="D10" s="70">
        <v>0.17</v>
      </c>
      <c r="E10" s="68"/>
    </row>
    <row r="11" spans="1:5">
      <c r="A11" s="64">
        <f t="shared" si="0"/>
        <v>8</v>
      </c>
      <c r="B11" s="35" t="s">
        <v>28</v>
      </c>
      <c r="C11" s="69">
        <v>0.18</v>
      </c>
      <c r="D11" s="70">
        <v>0.18</v>
      </c>
      <c r="E11" s="71"/>
    </row>
    <row r="12" spans="1:5">
      <c r="A12" s="64">
        <f t="shared" si="0"/>
        <v>9</v>
      </c>
      <c r="B12" s="65" t="s">
        <v>55</v>
      </c>
      <c r="C12" s="69">
        <v>0.5</v>
      </c>
      <c r="D12" s="70">
        <v>0.5</v>
      </c>
      <c r="E12" s="68"/>
    </row>
    <row r="13" spans="1:5">
      <c r="A13" s="64">
        <f t="shared" si="0"/>
        <v>10</v>
      </c>
      <c r="B13" s="65" t="s">
        <v>68</v>
      </c>
      <c r="C13" s="69">
        <v>0.42</v>
      </c>
      <c r="D13" s="70">
        <v>0.42</v>
      </c>
      <c r="E13" s="68"/>
    </row>
    <row r="14" spans="1:5">
      <c r="A14" s="64">
        <f t="shared" si="0"/>
        <v>11</v>
      </c>
      <c r="B14" s="65" t="s">
        <v>30</v>
      </c>
      <c r="C14" s="69">
        <v>0.05</v>
      </c>
      <c r="D14" s="70">
        <v>0.05</v>
      </c>
      <c r="E14" s="68"/>
    </row>
    <row r="15" spans="1:5">
      <c r="A15" s="64">
        <f t="shared" si="0"/>
        <v>12</v>
      </c>
      <c r="B15" s="65" t="s">
        <v>32</v>
      </c>
      <c r="C15" s="69">
        <v>8.0000000000000016E-2</v>
      </c>
      <c r="D15" s="70">
        <v>8.0000000000000016E-2</v>
      </c>
      <c r="E15" s="68"/>
    </row>
    <row r="16" spans="1:5">
      <c r="A16" s="64">
        <f t="shared" si="0"/>
        <v>13</v>
      </c>
      <c r="B16" s="35" t="s">
        <v>33</v>
      </c>
      <c r="C16" s="69">
        <v>0.45</v>
      </c>
      <c r="D16" s="70">
        <v>0.45</v>
      </c>
      <c r="E16" s="71"/>
    </row>
    <row r="17" spans="1:6">
      <c r="A17" s="64">
        <f t="shared" si="0"/>
        <v>14</v>
      </c>
      <c r="B17" s="65" t="s">
        <v>51</v>
      </c>
      <c r="C17" s="69">
        <v>1.27</v>
      </c>
      <c r="D17" s="70">
        <v>1.27</v>
      </c>
      <c r="E17" s="72"/>
    </row>
    <row r="18" spans="1:6">
      <c r="A18" s="64">
        <f t="shared" si="0"/>
        <v>15</v>
      </c>
      <c r="B18" s="65" t="s">
        <v>52</v>
      </c>
      <c r="C18" s="69">
        <v>2.12</v>
      </c>
      <c r="D18" s="70">
        <v>2.12</v>
      </c>
      <c r="E18" s="72"/>
    </row>
    <row r="19" spans="1:6">
      <c r="A19" s="64">
        <f t="shared" si="0"/>
        <v>16</v>
      </c>
      <c r="B19" s="73" t="s">
        <v>69</v>
      </c>
      <c r="C19" s="67">
        <v>0.59</v>
      </c>
      <c r="D19" s="67"/>
      <c r="F19" s="74"/>
    </row>
    <row r="20" spans="1:6" ht="31.5">
      <c r="A20" s="64">
        <f t="shared" si="0"/>
        <v>17</v>
      </c>
      <c r="B20" s="73" t="s">
        <v>77</v>
      </c>
      <c r="C20" s="67">
        <v>0.45</v>
      </c>
      <c r="D20" s="67">
        <v>0.45</v>
      </c>
    </row>
    <row r="21" spans="1:6" ht="33.75" customHeight="1">
      <c r="A21" s="64">
        <f t="shared" si="0"/>
        <v>18</v>
      </c>
      <c r="B21" s="73" t="s">
        <v>78</v>
      </c>
      <c r="C21" s="67">
        <v>0.33</v>
      </c>
      <c r="D21" s="67">
        <v>0.33</v>
      </c>
    </row>
    <row r="22" spans="1:6">
      <c r="A22" s="64">
        <f t="shared" si="0"/>
        <v>19</v>
      </c>
      <c r="B22" s="73" t="s">
        <v>70</v>
      </c>
      <c r="C22" s="67">
        <v>0.25</v>
      </c>
      <c r="D22" s="67">
        <v>0.25</v>
      </c>
    </row>
    <row r="23" spans="1:6">
      <c r="A23" s="64">
        <f t="shared" si="0"/>
        <v>20</v>
      </c>
      <c r="B23" s="73" t="s">
        <v>71</v>
      </c>
      <c r="C23" s="67">
        <v>0.02</v>
      </c>
      <c r="D23" s="67">
        <v>0.02</v>
      </c>
    </row>
    <row r="24" spans="1:6">
      <c r="A24" s="64">
        <f t="shared" si="0"/>
        <v>21</v>
      </c>
      <c r="B24" s="73" t="s">
        <v>38</v>
      </c>
      <c r="C24" s="67">
        <v>2.7562781109445278</v>
      </c>
      <c r="D24" s="67">
        <v>2.7562781109445278</v>
      </c>
    </row>
    <row r="25" spans="1:6">
      <c r="A25" s="64">
        <f t="shared" si="0"/>
        <v>22</v>
      </c>
      <c r="B25" s="73" t="s">
        <v>40</v>
      </c>
      <c r="C25" s="70">
        <v>1.68</v>
      </c>
      <c r="D25" s="70">
        <v>1.68</v>
      </c>
    </row>
    <row r="26" spans="1:6">
      <c r="A26" s="64">
        <f t="shared" si="0"/>
        <v>23</v>
      </c>
      <c r="B26" s="73" t="s">
        <v>41</v>
      </c>
      <c r="C26" s="70">
        <v>0.13</v>
      </c>
      <c r="D26" s="70">
        <v>0.13</v>
      </c>
    </row>
    <row r="27" spans="1:6">
      <c r="A27" s="64">
        <f t="shared" si="0"/>
        <v>24</v>
      </c>
      <c r="B27" s="73" t="s">
        <v>43</v>
      </c>
      <c r="C27" s="70">
        <v>1.23</v>
      </c>
      <c r="D27" s="70">
        <v>1.23</v>
      </c>
    </row>
    <row r="28" spans="1:6">
      <c r="A28" s="64">
        <f t="shared" si="0"/>
        <v>25</v>
      </c>
      <c r="B28" s="73" t="s">
        <v>44</v>
      </c>
      <c r="C28" s="67">
        <v>3.12</v>
      </c>
      <c r="D28" s="67">
        <v>3.12</v>
      </c>
    </row>
    <row r="29" spans="1:6">
      <c r="A29" s="75"/>
      <c r="B29" s="76" t="s">
        <v>72</v>
      </c>
      <c r="C29" s="77">
        <f>SUM(C4:C28)</f>
        <v>16.646278110944529</v>
      </c>
      <c r="D29" s="77">
        <f>SUM(D4:D28)</f>
        <v>16.056278110944529</v>
      </c>
    </row>
    <row r="30" spans="1:6" ht="31.5">
      <c r="A30" s="75"/>
      <c r="B30" s="73" t="s">
        <v>73</v>
      </c>
      <c r="C30" s="113">
        <f>C29-D29</f>
        <v>0.58999999999999986</v>
      </c>
      <c r="D30" s="114"/>
    </row>
    <row r="31" spans="1:6">
      <c r="A31" s="78"/>
      <c r="B31" s="79"/>
      <c r="C31" s="80"/>
      <c r="D31" s="81"/>
    </row>
    <row r="32" spans="1:6">
      <c r="A32" s="78"/>
      <c r="B32" s="79"/>
      <c r="C32" s="80"/>
      <c r="D32" s="79"/>
    </row>
    <row r="33" spans="1:4">
      <c r="A33" s="78"/>
      <c r="B33" s="79" t="s">
        <v>75</v>
      </c>
      <c r="C33" s="80" t="s">
        <v>76</v>
      </c>
      <c r="D33" s="79"/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2025-02-03T07:25:54Z</dcterms:modified>
</cp:coreProperties>
</file>