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60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33" i="1"/>
  <c r="D32"/>
  <c r="D31"/>
  <c r="P30"/>
  <c r="P25"/>
  <c r="P26"/>
  <c r="P24"/>
  <c r="D23"/>
  <c r="P23" s="1"/>
  <c r="P9"/>
  <c r="P10"/>
  <c r="P11"/>
  <c r="P12"/>
  <c r="P13"/>
  <c r="P14"/>
  <c r="P15"/>
  <c r="P16"/>
  <c r="P17"/>
  <c r="P18"/>
  <c r="P19"/>
  <c r="P20"/>
  <c r="P21"/>
  <c r="P22"/>
  <c r="P8"/>
  <c r="P32"/>
  <c r="P31"/>
  <c r="H32"/>
  <c r="I32" s="1"/>
  <c r="J32" s="1"/>
  <c r="K37"/>
  <c r="L37"/>
  <c r="M37"/>
  <c r="N37"/>
  <c r="O37"/>
  <c r="K34"/>
  <c r="L34"/>
  <c r="M34"/>
  <c r="N34"/>
  <c r="O34"/>
  <c r="K33"/>
  <c r="L33"/>
  <c r="M33"/>
  <c r="N33"/>
  <c r="O33"/>
  <c r="K27"/>
  <c r="L27"/>
  <c r="M27"/>
  <c r="N27"/>
  <c r="O27"/>
  <c r="H21"/>
  <c r="I21"/>
  <c r="J21" s="1"/>
  <c r="H22"/>
  <c r="I22" s="1"/>
  <c r="J22" s="1"/>
  <c r="L22"/>
  <c r="M22"/>
  <c r="L21"/>
  <c r="M21"/>
  <c r="L20"/>
  <c r="H36"/>
  <c r="I36" s="1"/>
  <c r="J36" s="1"/>
  <c r="I30"/>
  <c r="J30"/>
  <c r="A32"/>
  <c r="H8"/>
  <c r="I8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H23"/>
  <c r="I23" s="1"/>
  <c r="J23" s="1"/>
  <c r="H24"/>
  <c r="I24" s="1"/>
  <c r="J24" s="1"/>
  <c r="H25"/>
  <c r="I25"/>
  <c r="J25" s="1"/>
  <c r="H26"/>
  <c r="I26" s="1"/>
  <c r="J2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J8"/>
  <c r="H31" l="1"/>
  <c r="I31" s="1"/>
  <c r="J31" s="1"/>
  <c r="J33" s="1"/>
  <c r="I33"/>
  <c r="P27"/>
  <c r="J10"/>
  <c r="J27" s="1"/>
  <c r="I27"/>
  <c r="P34" l="1"/>
  <c r="P37" s="1"/>
  <c r="H27"/>
  <c r="J34"/>
  <c r="J37" s="1"/>
  <c r="I34"/>
  <c r="G34" s="1"/>
  <c r="G37" s="1"/>
  <c r="G27"/>
</calcChain>
</file>

<file path=xl/sharedStrings.xml><?xml version="1.0" encoding="utf-8"?>
<sst xmlns="http://schemas.openxmlformats.org/spreadsheetml/2006/main" count="102" uniqueCount="63">
  <si>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</si>
  <si>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</si>
  <si>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</si>
  <si>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</si>
  <si>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</si>
  <si>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</si>
  <si>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</si>
  <si>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</si>
  <si>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</si>
  <si>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</si>
  <si>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</si>
  <si>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</si>
  <si>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</si>
  <si>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</si>
  <si>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</si>
  <si>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</si>
  <si>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</si>
  <si>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</si>
  <si>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</si>
  <si>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</si>
  <si>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</si>
  <si>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</si>
  <si>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</si>
  <si>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</si>
  <si>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</si>
  <si>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</si>
  <si>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</si>
  <si>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</si>
  <si>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</si>
  <si>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</si>
  <si>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</si>
  <si>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</si>
  <si>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</si>
  <si>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</si>
  <si>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</si>
  <si>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</si>
  <si>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</si>
  <si>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</si>
  <si>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</si>
  <si>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</si>
  <si>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</si>
  <si>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</si>
  <si>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</si>
  <si>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общ. пл.</t>
  </si>
  <si>
    <t>Площадь ОИ</t>
  </si>
  <si>
    <t>убрат при печати</t>
  </si>
  <si>
    <t>г. Рязань ул. Новаторов д. 17 корп. 1</t>
  </si>
  <si>
    <t>1 кв.м асфальта  ( ст-ть пересчитана на 1 кв.м. об.пл.)</t>
  </si>
  <si>
    <t>Осмотр технических этажей, чердаков и подвальных помещений</t>
  </si>
  <si>
    <t>Осмотр мест общего пользования</t>
  </si>
  <si>
    <t>Осмотр наружных конструкций панельного дома</t>
  </si>
  <si>
    <t>Аварийное обслуживание, непредвиденные работы</t>
  </si>
  <si>
    <t xml:space="preserve">Уборка лестничных площадок и маршей </t>
  </si>
  <si>
    <t>Периодичность</t>
  </si>
  <si>
    <t>постоянно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</si>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</sst>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4" fillId="2" borderId="0" xfId="0" applyFont="1" applyFill="1"/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/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0" fontId="5" fillId="3" borderId="2" xfId="0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5" fillId="0" borderId="0" xfId="0" applyFont="1" applyFill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0" fillId="0" borderId="5" xfId="0" applyBorder="1" applyAlignment="1"/>
    <xf numFmtId="0" fontId="7" fillId="3" borderId="4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wrapText="1"/>
    </xf>
    <xf numFmtId="0" fontId="0" fillId="0" borderId="9" xfId="0" applyBorder="1" applyAlignment="1"/>
    <xf numFmtId="0" fontId="4" fillId="0" borderId="0" xfId="0" applyFont="1" applyBorder="1" applyAlignment="1">
      <alignment horizontal="left" wrapText="1"/>
    </xf>
    <xf numFmtId="0" fontId="0" fillId="0" borderId="0" xfId="0" applyAlignment="1"/>
    <xf numFmtId="164" fontId="4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9" fillId="2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4" fillId="0" borderId="3" xfId="0" applyFont="1" applyBorder="1" applyAlignment="1">
      <alignment horizontal="justify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3"/>
  <sheetViews>
    <sheetView tabSelected="1" topLeftCell="A18" zoomScale="75" zoomScaleNormal="75" workbookViewId="0">
      <selection sqref="A1:Q37"/>
    </sheetView>
  </sheetViews>
  <sheetFormatPr defaultColWidth="8.85546875" defaultRowHeight="15.75"/>
  <cols>
    <col min="1" max="1" width="17.140625" style="1" customWidth="1"/>
    <col min="2" max="2" width="48" style="1" customWidth="1"/>
    <col min="3" max="3" width="22.5703125" style="1" customWidth="1"/>
    <col min="4" max="4" width="14.7109375" style="26" customWidth="1"/>
    <col min="5" max="5" width="12.42578125" style="26" customWidth="1"/>
    <col min="6" max="6" width="26.42578125" style="28" customWidth="1"/>
    <col min="7" max="7" width="11.28515625" style="28" hidden="1" customWidth="1"/>
    <col min="8" max="9" width="15.5703125" style="26" hidden="1" customWidth="1"/>
    <col min="10" max="10" width="18.28515625" style="26" hidden="1" customWidth="1"/>
    <col min="11" max="11" width="16" style="26" hidden="1" customWidth="1"/>
    <col min="12" max="12" width="20.140625" style="26" hidden="1" customWidth="1"/>
    <col min="13" max="13" width="15.85546875" style="1" hidden="1" customWidth="1"/>
    <col min="14" max="15" width="0" style="1" hidden="1" customWidth="1"/>
    <col min="16" max="16" width="18.5703125" style="63" customWidth="1"/>
    <col min="17" max="16384" width="8.85546875" style="1"/>
  </cols>
  <sheetData>
    <row r="1" spans="1:17">
      <c r="B1" s="1" t="s">
        <v>0</v>
      </c>
      <c r="F1" s="27"/>
      <c r="G1" s="27"/>
    </row>
    <row r="2" spans="1:17">
      <c r="F2" s="28" t="s">
        <v>1</v>
      </c>
    </row>
    <row r="3" spans="1:17" s="2" customFormat="1" ht="18.75" customHeight="1">
      <c r="A3" s="75" t="s">
        <v>62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7" s="2" customFormat="1" ht="22.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7" ht="24.75" customHeight="1">
      <c r="A5" s="3"/>
      <c r="B5" s="3" t="s">
        <v>46</v>
      </c>
      <c r="C5" s="3" t="s">
        <v>2</v>
      </c>
      <c r="D5" s="4">
        <v>5070.2</v>
      </c>
      <c r="E5" s="4">
        <v>5070.2</v>
      </c>
      <c r="F5" s="30"/>
      <c r="G5" s="30"/>
      <c r="H5" s="5"/>
      <c r="I5" s="5"/>
      <c r="K5" s="3"/>
      <c r="L5" s="3"/>
    </row>
    <row r="6" spans="1:17" ht="20.25" customHeight="1">
      <c r="A6" s="69" t="s">
        <v>3</v>
      </c>
      <c r="B6" s="69"/>
      <c r="C6" s="69"/>
      <c r="D6" s="69"/>
      <c r="E6" s="69"/>
      <c r="F6" s="69"/>
      <c r="G6" s="69"/>
      <c r="H6" s="69"/>
      <c r="I6" s="69"/>
      <c r="K6" s="72" t="s">
        <v>45</v>
      </c>
      <c r="L6" s="73"/>
      <c r="M6" s="73"/>
    </row>
    <row r="7" spans="1:17" ht="53.45" customHeight="1">
      <c r="A7" s="6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7" t="s">
        <v>53</v>
      </c>
      <c r="G7" s="7"/>
      <c r="H7" s="8" t="s">
        <v>10</v>
      </c>
      <c r="I7" s="8" t="s">
        <v>9</v>
      </c>
      <c r="J7" s="8" t="s">
        <v>43</v>
      </c>
      <c r="K7" s="6" t="s">
        <v>44</v>
      </c>
      <c r="L7" s="6"/>
      <c r="M7" s="53"/>
      <c r="N7" s="54"/>
      <c r="O7" s="54"/>
      <c r="P7" s="8" t="s">
        <v>43</v>
      </c>
      <c r="Q7" s="54"/>
    </row>
    <row r="8" spans="1:17" ht="63">
      <c r="A8" s="6">
        <v>1</v>
      </c>
      <c r="B8" s="9" t="s">
        <v>14</v>
      </c>
      <c r="C8" s="6" t="s">
        <v>15</v>
      </c>
      <c r="D8" s="10">
        <v>0.97</v>
      </c>
      <c r="E8" s="10">
        <v>5070.2</v>
      </c>
      <c r="F8" s="7" t="s">
        <v>16</v>
      </c>
      <c r="G8" s="7">
        <v>12</v>
      </c>
      <c r="H8" s="32">
        <f t="shared" ref="H8:H26" si="0">D8*E8</f>
        <v>4918.0940000000001</v>
      </c>
      <c r="I8" s="11">
        <f t="shared" ref="I8:I26" si="1">G8*H8</f>
        <v>59017.127999999997</v>
      </c>
      <c r="J8" s="32">
        <f>I8/G8/E8</f>
        <v>0.97000000000000008</v>
      </c>
      <c r="K8" s="33"/>
      <c r="L8" s="33"/>
      <c r="M8" s="34"/>
      <c r="P8" s="64">
        <f>J8*1.034*1.092*1.072*1.083*1.1308</f>
        <v>1.4378843378709092</v>
      </c>
    </row>
    <row r="9" spans="1:17" ht="47.25">
      <c r="A9" s="6">
        <f t="shared" ref="A9:A26" si="2">A8+1</f>
        <v>2</v>
      </c>
      <c r="B9" s="38" t="s">
        <v>48</v>
      </c>
      <c r="C9" s="6" t="s">
        <v>15</v>
      </c>
      <c r="D9" s="10">
        <v>0.08</v>
      </c>
      <c r="E9" s="10">
        <v>5070.2</v>
      </c>
      <c r="F9" s="7" t="s">
        <v>16</v>
      </c>
      <c r="G9" s="7">
        <v>12</v>
      </c>
      <c r="H9" s="32">
        <f t="shared" si="0"/>
        <v>405.61599999999999</v>
      </c>
      <c r="I9" s="11">
        <f t="shared" si="1"/>
        <v>4867.3919999999998</v>
      </c>
      <c r="J9" s="32">
        <f t="shared" ref="J9:J26" si="3">I9/G9/E9</f>
        <v>0.08</v>
      </c>
      <c r="K9" s="33"/>
      <c r="L9" s="33"/>
      <c r="M9" s="34"/>
      <c r="P9" s="64">
        <f t="shared" ref="P9:P22" si="4">J9*1.034*1.092*1.072*1.083*1.1308</f>
        <v>0.11858839899966261</v>
      </c>
    </row>
    <row r="10" spans="1:17" ht="47.25">
      <c r="A10" s="6">
        <f t="shared" si="2"/>
        <v>3</v>
      </c>
      <c r="B10" s="38" t="s">
        <v>18</v>
      </c>
      <c r="C10" s="6" t="s">
        <v>17</v>
      </c>
      <c r="D10" s="10">
        <v>0.16</v>
      </c>
      <c r="E10" s="10">
        <v>5070.2</v>
      </c>
      <c r="F10" s="7" t="s">
        <v>16</v>
      </c>
      <c r="G10" s="7">
        <v>12</v>
      </c>
      <c r="H10" s="32">
        <f t="shared" si="0"/>
        <v>811.23199999999997</v>
      </c>
      <c r="I10" s="11">
        <f t="shared" si="1"/>
        <v>9734.7839999999997</v>
      </c>
      <c r="J10" s="32">
        <f t="shared" si="3"/>
        <v>0.16</v>
      </c>
      <c r="K10" s="33"/>
      <c r="L10" s="33"/>
      <c r="M10" s="34"/>
      <c r="P10" s="64">
        <f t="shared" si="4"/>
        <v>0.23717679799932523</v>
      </c>
    </row>
    <row r="11" spans="1:17" ht="30" customHeight="1">
      <c r="A11" s="6">
        <f t="shared" si="2"/>
        <v>4</v>
      </c>
      <c r="B11" s="38" t="s">
        <v>19</v>
      </c>
      <c r="C11" s="6" t="s">
        <v>20</v>
      </c>
      <c r="D11" s="10">
        <v>7.0000000000000007E-2</v>
      </c>
      <c r="E11" s="10">
        <v>5070.2</v>
      </c>
      <c r="F11" s="7" t="s">
        <v>16</v>
      </c>
      <c r="G11" s="7">
        <v>12</v>
      </c>
      <c r="H11" s="32">
        <f t="shared" si="0"/>
        <v>354.91400000000004</v>
      </c>
      <c r="I11" s="11">
        <f t="shared" si="1"/>
        <v>4258.9680000000008</v>
      </c>
      <c r="J11" s="32">
        <f t="shared" si="3"/>
        <v>7.0000000000000007E-2</v>
      </c>
      <c r="K11" s="33"/>
      <c r="L11" s="33"/>
      <c r="M11" s="34"/>
      <c r="P11" s="64">
        <f t="shared" si="4"/>
        <v>0.10376484912470478</v>
      </c>
    </row>
    <row r="12" spans="1:17" ht="78.75">
      <c r="A12" s="6">
        <f t="shared" si="2"/>
        <v>5</v>
      </c>
      <c r="B12" s="38" t="s">
        <v>21</v>
      </c>
      <c r="C12" s="6" t="s">
        <v>22</v>
      </c>
      <c r="D12" s="10">
        <v>0.04</v>
      </c>
      <c r="E12" s="10">
        <v>5070.2</v>
      </c>
      <c r="F12" s="7" t="s">
        <v>16</v>
      </c>
      <c r="G12" s="7">
        <v>12</v>
      </c>
      <c r="H12" s="32">
        <f t="shared" si="0"/>
        <v>202.80799999999999</v>
      </c>
      <c r="I12" s="11">
        <f t="shared" si="1"/>
        <v>2433.6959999999999</v>
      </c>
      <c r="J12" s="32">
        <f t="shared" si="3"/>
        <v>0.04</v>
      </c>
      <c r="K12" s="33"/>
      <c r="L12" s="33"/>
      <c r="M12" s="34"/>
      <c r="P12" s="64">
        <f t="shared" si="4"/>
        <v>5.9294199499831307E-2</v>
      </c>
    </row>
    <row r="13" spans="1:17" ht="63">
      <c r="A13" s="6">
        <f t="shared" si="2"/>
        <v>6</v>
      </c>
      <c r="B13" s="38" t="s">
        <v>24</v>
      </c>
      <c r="C13" s="6" t="s">
        <v>25</v>
      </c>
      <c r="D13" s="10">
        <v>0.2</v>
      </c>
      <c r="E13" s="10">
        <v>5070.2</v>
      </c>
      <c r="F13" s="7" t="s">
        <v>16</v>
      </c>
      <c r="G13" s="7">
        <v>12</v>
      </c>
      <c r="H13" s="32">
        <f t="shared" si="0"/>
        <v>1014.04</v>
      </c>
      <c r="I13" s="11">
        <f t="shared" si="1"/>
        <v>12168.48</v>
      </c>
      <c r="J13" s="32">
        <f t="shared" si="3"/>
        <v>0.2</v>
      </c>
      <c r="K13" s="33"/>
      <c r="L13" s="33"/>
      <c r="M13" s="34"/>
      <c r="P13" s="64">
        <f t="shared" si="4"/>
        <v>0.29647099749915656</v>
      </c>
    </row>
    <row r="14" spans="1:17" ht="47.25">
      <c r="A14" s="6">
        <f t="shared" si="2"/>
        <v>7</v>
      </c>
      <c r="B14" s="38" t="s">
        <v>49</v>
      </c>
      <c r="C14" s="6" t="s">
        <v>27</v>
      </c>
      <c r="D14" s="10">
        <v>0.18000000000000002</v>
      </c>
      <c r="E14" s="10">
        <v>5070.2</v>
      </c>
      <c r="F14" s="7" t="s">
        <v>16</v>
      </c>
      <c r="G14" s="7">
        <v>12</v>
      </c>
      <c r="H14" s="32">
        <f t="shared" si="0"/>
        <v>912.63600000000008</v>
      </c>
      <c r="I14" s="11">
        <f t="shared" si="1"/>
        <v>10951.632000000001</v>
      </c>
      <c r="J14" s="32">
        <f t="shared" si="3"/>
        <v>0.18000000000000002</v>
      </c>
      <c r="K14" s="33"/>
      <c r="L14" s="33"/>
      <c r="M14" s="34"/>
      <c r="P14" s="64">
        <f t="shared" si="4"/>
        <v>0.26682389774924087</v>
      </c>
    </row>
    <row r="15" spans="1:17" ht="47.25">
      <c r="A15" s="6">
        <f t="shared" si="2"/>
        <v>8</v>
      </c>
      <c r="B15" s="9" t="s">
        <v>50</v>
      </c>
      <c r="C15" s="6" t="s">
        <v>27</v>
      </c>
      <c r="D15" s="10">
        <v>0.19</v>
      </c>
      <c r="E15" s="10">
        <v>5070.2</v>
      </c>
      <c r="F15" s="7" t="s">
        <v>16</v>
      </c>
      <c r="G15" s="7">
        <v>12</v>
      </c>
      <c r="H15" s="32">
        <f t="shared" si="0"/>
        <v>963.33799999999997</v>
      </c>
      <c r="I15" s="11">
        <f t="shared" si="1"/>
        <v>11560.056</v>
      </c>
      <c r="J15" s="32">
        <f t="shared" si="3"/>
        <v>0.19000000000000003</v>
      </c>
      <c r="K15" s="33"/>
      <c r="L15" s="33"/>
      <c r="M15" s="34"/>
      <c r="P15" s="64">
        <f t="shared" si="4"/>
        <v>0.28164744762419874</v>
      </c>
    </row>
    <row r="16" spans="1:17" ht="33" customHeight="1">
      <c r="A16" s="6">
        <f t="shared" si="2"/>
        <v>9</v>
      </c>
      <c r="B16" s="9" t="s">
        <v>51</v>
      </c>
      <c r="C16" s="6" t="s">
        <v>15</v>
      </c>
      <c r="D16" s="10">
        <v>0.52</v>
      </c>
      <c r="E16" s="10">
        <v>5070.2</v>
      </c>
      <c r="F16" s="13" t="s">
        <v>54</v>
      </c>
      <c r="G16" s="7">
        <v>12</v>
      </c>
      <c r="H16" s="32">
        <f t="shared" si="0"/>
        <v>2636.5039999999999</v>
      </c>
      <c r="I16" s="11">
        <f t="shared" si="1"/>
        <v>31638.047999999999</v>
      </c>
      <c r="J16" s="32">
        <f t="shared" si="3"/>
        <v>0.52</v>
      </c>
      <c r="K16" s="33"/>
      <c r="L16" s="33"/>
      <c r="M16" s="34"/>
      <c r="P16" s="64">
        <f t="shared" si="4"/>
        <v>0.77082459349780696</v>
      </c>
    </row>
    <row r="17" spans="1:16" ht="33" customHeight="1">
      <c r="A17" s="6">
        <f t="shared" si="2"/>
        <v>10</v>
      </c>
      <c r="B17" s="9" t="s">
        <v>28</v>
      </c>
      <c r="C17" s="6" t="s">
        <v>15</v>
      </c>
      <c r="D17" s="10">
        <v>0.44</v>
      </c>
      <c r="E17" s="10">
        <v>5070.2</v>
      </c>
      <c r="F17" s="13" t="s">
        <v>54</v>
      </c>
      <c r="G17" s="7">
        <v>12</v>
      </c>
      <c r="H17" s="32">
        <f t="shared" si="0"/>
        <v>2230.8879999999999</v>
      </c>
      <c r="I17" s="11">
        <f t="shared" si="1"/>
        <v>26770.655999999999</v>
      </c>
      <c r="J17" s="32">
        <f t="shared" si="3"/>
        <v>0.44</v>
      </c>
      <c r="K17" s="33"/>
      <c r="L17" s="33"/>
      <c r="M17" s="34"/>
      <c r="P17" s="64">
        <f t="shared" si="4"/>
        <v>0.65223619449814429</v>
      </c>
    </row>
    <row r="18" spans="1:16" ht="41.25" customHeight="1">
      <c r="A18" s="6">
        <f t="shared" si="2"/>
        <v>11</v>
      </c>
      <c r="B18" s="9" t="s">
        <v>29</v>
      </c>
      <c r="C18" s="6" t="s">
        <v>27</v>
      </c>
      <c r="D18" s="10">
        <v>0.05</v>
      </c>
      <c r="E18" s="10">
        <v>5070.2</v>
      </c>
      <c r="F18" s="7" t="s">
        <v>30</v>
      </c>
      <c r="G18" s="7">
        <v>12</v>
      </c>
      <c r="H18" s="32">
        <f t="shared" si="0"/>
        <v>253.51</v>
      </c>
      <c r="I18" s="11">
        <f t="shared" si="1"/>
        <v>3042.12</v>
      </c>
      <c r="J18" s="32">
        <f t="shared" si="3"/>
        <v>0.05</v>
      </c>
      <c r="K18" s="33"/>
      <c r="L18" s="33"/>
      <c r="M18" s="34"/>
      <c r="P18" s="64">
        <f t="shared" si="4"/>
        <v>7.4117749374789141E-2</v>
      </c>
    </row>
    <row r="19" spans="1:16" ht="81.599999999999994" customHeight="1">
      <c r="A19" s="6">
        <f t="shared" si="2"/>
        <v>12</v>
      </c>
      <c r="B19" s="9" t="s">
        <v>31</v>
      </c>
      <c r="C19" s="6" t="s">
        <v>27</v>
      </c>
      <c r="D19" s="10">
        <v>0.08</v>
      </c>
      <c r="E19" s="10">
        <v>5070.2</v>
      </c>
      <c r="F19" s="7" t="s">
        <v>58</v>
      </c>
      <c r="G19" s="7">
        <v>12</v>
      </c>
      <c r="H19" s="32">
        <f t="shared" si="0"/>
        <v>405.61599999999999</v>
      </c>
      <c r="I19" s="11">
        <f t="shared" si="1"/>
        <v>4867.3919999999998</v>
      </c>
      <c r="J19" s="32">
        <f t="shared" si="3"/>
        <v>0.08</v>
      </c>
      <c r="K19" s="33"/>
      <c r="L19" s="33"/>
      <c r="M19" s="34"/>
      <c r="P19" s="64">
        <f t="shared" si="4"/>
        <v>0.11858839899966261</v>
      </c>
    </row>
    <row r="20" spans="1:16" ht="31.5">
      <c r="A20" s="6">
        <f t="shared" si="2"/>
        <v>13</v>
      </c>
      <c r="B20" s="9" t="s">
        <v>32</v>
      </c>
      <c r="C20" s="6" t="s">
        <v>33</v>
      </c>
      <c r="D20" s="10">
        <v>0.36</v>
      </c>
      <c r="E20" s="10">
        <v>5070.2</v>
      </c>
      <c r="F20" s="7" t="s">
        <v>23</v>
      </c>
      <c r="G20" s="7">
        <v>12</v>
      </c>
      <c r="H20" s="32">
        <f t="shared" si="0"/>
        <v>1825.2719999999999</v>
      </c>
      <c r="I20" s="11">
        <f t="shared" si="1"/>
        <v>21903.263999999999</v>
      </c>
      <c r="J20" s="32">
        <f t="shared" si="3"/>
        <v>0.36</v>
      </c>
      <c r="K20" s="33">
        <v>20800</v>
      </c>
      <c r="L20" s="33">
        <f>K20/12/E20</f>
        <v>0.34186685600831002</v>
      </c>
      <c r="M20" s="34"/>
      <c r="P20" s="64">
        <f t="shared" si="4"/>
        <v>0.53364779549848174</v>
      </c>
    </row>
    <row r="21" spans="1:16" ht="63">
      <c r="A21" s="6">
        <f t="shared" si="2"/>
        <v>14</v>
      </c>
      <c r="B21" s="55" t="s">
        <v>52</v>
      </c>
      <c r="C21" s="6" t="s">
        <v>25</v>
      </c>
      <c r="D21" s="10">
        <v>1.82</v>
      </c>
      <c r="E21" s="10">
        <v>5070.2</v>
      </c>
      <c r="F21" s="13" t="s">
        <v>54</v>
      </c>
      <c r="G21" s="7">
        <v>12</v>
      </c>
      <c r="H21" s="32">
        <f t="shared" si="0"/>
        <v>9227.7639999999992</v>
      </c>
      <c r="I21" s="11">
        <f t="shared" si="1"/>
        <v>110733.16799999999</v>
      </c>
      <c r="J21" s="32">
        <f t="shared" si="3"/>
        <v>1.8199999999999998</v>
      </c>
      <c r="K21" s="33">
        <v>770.3</v>
      </c>
      <c r="L21" s="33">
        <f>(7137.56+1236+42.41)*12</f>
        <v>100991.64000000001</v>
      </c>
      <c r="M21" s="34">
        <f>L21*0.06+L21</f>
        <v>107051.13840000001</v>
      </c>
      <c r="P21" s="64">
        <f t="shared" si="4"/>
        <v>2.6978860772423245</v>
      </c>
    </row>
    <row r="22" spans="1:16" ht="47.25">
      <c r="A22" s="6">
        <f t="shared" si="2"/>
        <v>15</v>
      </c>
      <c r="B22" s="55" t="s">
        <v>59</v>
      </c>
      <c r="C22" s="6" t="s">
        <v>47</v>
      </c>
      <c r="D22" s="10">
        <v>3.75</v>
      </c>
      <c r="E22" s="10">
        <v>5070.2</v>
      </c>
      <c r="F22" s="7" t="s">
        <v>34</v>
      </c>
      <c r="G22" s="7">
        <v>12</v>
      </c>
      <c r="H22" s="32">
        <f t="shared" si="0"/>
        <v>19013.25</v>
      </c>
      <c r="I22" s="11">
        <f t="shared" si="1"/>
        <v>228159</v>
      </c>
      <c r="J22" s="32">
        <f t="shared" si="3"/>
        <v>3.75</v>
      </c>
      <c r="K22" s="33">
        <v>1414</v>
      </c>
      <c r="L22" s="33">
        <f>(10546.2+1236+488.82)*12</f>
        <v>147252.24</v>
      </c>
      <c r="M22" s="34">
        <f>L22*0.06+L22</f>
        <v>156087.3744</v>
      </c>
      <c r="P22" s="64">
        <f t="shared" si="4"/>
        <v>5.5588312031091842</v>
      </c>
    </row>
    <row r="23" spans="1:16" ht="31.5">
      <c r="A23" s="6">
        <f t="shared" si="2"/>
        <v>16</v>
      </c>
      <c r="B23" s="14" t="s">
        <v>35</v>
      </c>
      <c r="C23" s="15" t="s">
        <v>36</v>
      </c>
      <c r="D23" s="68">
        <f>5899.36*1.083*1.1308</f>
        <v>7224.6889799039991</v>
      </c>
      <c r="E23" s="10">
        <v>3</v>
      </c>
      <c r="F23" s="13" t="s">
        <v>54</v>
      </c>
      <c r="G23" s="7">
        <v>12</v>
      </c>
      <c r="H23" s="32">
        <f t="shared" si="0"/>
        <v>21674.066939711996</v>
      </c>
      <c r="I23" s="11">
        <f t="shared" si="1"/>
        <v>260088.80327654397</v>
      </c>
      <c r="J23" s="32">
        <f>I23/12/D5</f>
        <v>4.2747952624574959</v>
      </c>
      <c r="K23" s="33"/>
      <c r="L23" s="33"/>
      <c r="M23" s="34"/>
      <c r="P23" s="64">
        <f>D23*E23/E22</f>
        <v>4.2747952624574959</v>
      </c>
    </row>
    <row r="24" spans="1:16">
      <c r="A24" s="6">
        <f t="shared" si="2"/>
        <v>17</v>
      </c>
      <c r="B24" s="14" t="s">
        <v>37</v>
      </c>
      <c r="C24" s="15" t="s">
        <v>15</v>
      </c>
      <c r="D24" s="10">
        <v>1.6400000000000001</v>
      </c>
      <c r="E24" s="10">
        <v>5070.2</v>
      </c>
      <c r="F24" s="13" t="s">
        <v>54</v>
      </c>
      <c r="G24" s="7">
        <v>12</v>
      </c>
      <c r="H24" s="32">
        <f t="shared" si="0"/>
        <v>8315.1280000000006</v>
      </c>
      <c r="I24" s="11">
        <f t="shared" si="1"/>
        <v>99781.536000000007</v>
      </c>
      <c r="J24" s="32">
        <f t="shared" si="3"/>
        <v>1.6400000000000001</v>
      </c>
      <c r="K24" s="33"/>
      <c r="L24" s="33"/>
      <c r="M24" s="34"/>
      <c r="P24" s="64">
        <f>J24*1.034*1.092*1.072*1.083*1.1308</f>
        <v>2.4310621794930838</v>
      </c>
    </row>
    <row r="25" spans="1:16">
      <c r="A25" s="6">
        <f t="shared" si="2"/>
        <v>18</v>
      </c>
      <c r="B25" s="14" t="s">
        <v>38</v>
      </c>
      <c r="C25" s="15" t="s">
        <v>39</v>
      </c>
      <c r="D25" s="10">
        <v>0.13</v>
      </c>
      <c r="E25" s="10">
        <v>5070.2</v>
      </c>
      <c r="F25" s="13" t="s">
        <v>54</v>
      </c>
      <c r="G25" s="7">
        <v>12</v>
      </c>
      <c r="H25" s="32">
        <f t="shared" si="0"/>
        <v>659.12599999999998</v>
      </c>
      <c r="I25" s="11">
        <f t="shared" si="1"/>
        <v>7909.5119999999997</v>
      </c>
      <c r="J25" s="32">
        <f t="shared" si="3"/>
        <v>0.13</v>
      </c>
      <c r="K25" s="33"/>
      <c r="L25" s="33"/>
      <c r="M25" s="34"/>
      <c r="P25" s="64">
        <f t="shared" ref="P25:P26" si="5">J25*1.034*1.092*1.072*1.083*1.1308</f>
        <v>0.19270614837445174</v>
      </c>
    </row>
    <row r="26" spans="1:16" ht="48.75" customHeight="1">
      <c r="A26" s="6">
        <f t="shared" si="2"/>
        <v>19</v>
      </c>
      <c r="B26" s="86" t="s">
        <v>40</v>
      </c>
      <c r="C26" s="12" t="s">
        <v>15</v>
      </c>
      <c r="D26" s="10">
        <v>1.27</v>
      </c>
      <c r="E26" s="10">
        <v>5070.2</v>
      </c>
      <c r="F26" s="13" t="s">
        <v>54</v>
      </c>
      <c r="G26" s="7">
        <v>12</v>
      </c>
      <c r="H26" s="32">
        <f t="shared" si="0"/>
        <v>6439.1539999999995</v>
      </c>
      <c r="I26" s="11">
        <f t="shared" si="1"/>
        <v>77269.847999999998</v>
      </c>
      <c r="J26" s="32">
        <f t="shared" si="3"/>
        <v>1.27</v>
      </c>
      <c r="K26" s="33"/>
      <c r="L26" s="33"/>
      <c r="M26" s="34"/>
      <c r="P26" s="64">
        <f t="shared" si="5"/>
        <v>1.882590834119644</v>
      </c>
    </row>
    <row r="27" spans="1:16" s="39" customFormat="1">
      <c r="A27" s="70" t="s">
        <v>55</v>
      </c>
      <c r="B27" s="71"/>
      <c r="C27" s="70"/>
      <c r="D27" s="70"/>
      <c r="E27" s="70"/>
      <c r="F27" s="70"/>
      <c r="G27" s="47">
        <f>I27/12/D5</f>
        <v>16.224795262457494</v>
      </c>
      <c r="H27" s="48">
        <f>J27</f>
        <v>16.224795262457498</v>
      </c>
      <c r="I27" s="48">
        <f>SUM(I8:I26)</f>
        <v>987155.48327654391</v>
      </c>
      <c r="J27" s="48">
        <f>SUM(J8:J26)</f>
        <v>16.224795262457498</v>
      </c>
      <c r="K27" s="48">
        <f t="shared" ref="K27:P27" si="6">SUM(K8:K26)</f>
        <v>22984.3</v>
      </c>
      <c r="L27" s="48">
        <f t="shared" si="6"/>
        <v>248244.22186685601</v>
      </c>
      <c r="M27" s="48">
        <f t="shared" si="6"/>
        <v>263138.51280000003</v>
      </c>
      <c r="N27" s="48">
        <f t="shared" si="6"/>
        <v>0</v>
      </c>
      <c r="O27" s="48">
        <f t="shared" si="6"/>
        <v>0</v>
      </c>
      <c r="P27" s="65">
        <f t="shared" si="6"/>
        <v>21.988937363032097</v>
      </c>
    </row>
    <row r="28" spans="1:16" s="2" customFormat="1">
      <c r="A28" s="82" t="s">
        <v>41</v>
      </c>
      <c r="B28" s="82"/>
      <c r="C28" s="82"/>
      <c r="D28" s="82"/>
      <c r="E28" s="82"/>
      <c r="F28" s="82"/>
      <c r="G28" s="82"/>
      <c r="H28" s="82"/>
      <c r="I28" s="82"/>
      <c r="J28" s="29"/>
      <c r="K28" s="29"/>
      <c r="L28" s="29"/>
      <c r="P28" s="66"/>
    </row>
    <row r="29" spans="1:16" s="2" customFormat="1" ht="35.25" customHeight="1">
      <c r="A29" s="40" t="s">
        <v>4</v>
      </c>
      <c r="B29" s="40" t="s">
        <v>5</v>
      </c>
      <c r="C29" s="40" t="s">
        <v>6</v>
      </c>
      <c r="D29" s="40" t="s">
        <v>7</v>
      </c>
      <c r="E29" s="40" t="s">
        <v>8</v>
      </c>
      <c r="F29" s="41" t="s">
        <v>53</v>
      </c>
      <c r="G29" s="41"/>
      <c r="H29" s="40" t="s">
        <v>10</v>
      </c>
      <c r="I29" s="40" t="s">
        <v>9</v>
      </c>
      <c r="J29" s="40" t="s">
        <v>43</v>
      </c>
      <c r="K29" s="40"/>
      <c r="L29" s="40"/>
      <c r="M29" s="42"/>
      <c r="P29" s="40" t="s">
        <v>43</v>
      </c>
    </row>
    <row r="30" spans="1:16" s="2" customFormat="1" ht="28.15" customHeight="1">
      <c r="A30" s="40">
        <v>1</v>
      </c>
      <c r="B30" s="43" t="s">
        <v>41</v>
      </c>
      <c r="C30" s="44"/>
      <c r="D30" s="17">
        <v>0.96</v>
      </c>
      <c r="E30" s="40">
        <v>5070.2</v>
      </c>
      <c r="F30" s="41" t="s">
        <v>42</v>
      </c>
      <c r="G30" s="41">
        <v>12</v>
      </c>
      <c r="H30" s="35"/>
      <c r="I30" s="35">
        <f>D30*E30*G30</f>
        <v>58408.703999999998</v>
      </c>
      <c r="J30" s="45">
        <f>I30/G30/E30</f>
        <v>0.96</v>
      </c>
      <c r="K30" s="35"/>
      <c r="L30" s="35"/>
      <c r="M30" s="36"/>
      <c r="P30" s="64">
        <f>(J30*1.034*1.092*1.072+0.87)*1.083*1.1308</f>
        <v>2.4885118559959514</v>
      </c>
    </row>
    <row r="31" spans="1:16" s="2" customFormat="1" ht="36.6" customHeight="1">
      <c r="A31" s="40">
        <v>2</v>
      </c>
      <c r="B31" s="38" t="s">
        <v>11</v>
      </c>
      <c r="C31" s="40" t="s">
        <v>12</v>
      </c>
      <c r="D31" s="68">
        <f>15.97*1.072*1.083*1.1304</f>
        <v>20.958505308288</v>
      </c>
      <c r="E31" s="17">
        <v>2000</v>
      </c>
      <c r="F31" s="41" t="s">
        <v>42</v>
      </c>
      <c r="G31" s="41">
        <v>1</v>
      </c>
      <c r="H31" s="45">
        <f>D31*E31</f>
        <v>41917.010616576001</v>
      </c>
      <c r="I31" s="35">
        <f>G31*H31</f>
        <v>41917.010616576001</v>
      </c>
      <c r="J31" s="45">
        <f>I31/12/E30</f>
        <v>0.68894406888248982</v>
      </c>
      <c r="K31" s="35"/>
      <c r="L31" s="35"/>
      <c r="M31" s="36"/>
      <c r="P31" s="64">
        <f>D31*E31/E30/12</f>
        <v>0.68894406888248982</v>
      </c>
    </row>
    <row r="32" spans="1:16" s="2" customFormat="1" ht="34.5" customHeight="1">
      <c r="A32" s="40">
        <f>A31+1</f>
        <v>3</v>
      </c>
      <c r="B32" s="38" t="s">
        <v>13</v>
      </c>
      <c r="C32" s="40" t="s">
        <v>12</v>
      </c>
      <c r="D32" s="68">
        <f>11.52*1.072*1.083*1.1304</f>
        <v>15.118470955008</v>
      </c>
      <c r="E32" s="17">
        <v>2000</v>
      </c>
      <c r="F32" s="41" t="s">
        <v>42</v>
      </c>
      <c r="G32" s="41">
        <v>1</v>
      </c>
      <c r="H32" s="45">
        <f>D32*E32</f>
        <v>30236.941910016001</v>
      </c>
      <c r="I32" s="35">
        <f>G32*H32</f>
        <v>30236.941910016001</v>
      </c>
      <c r="J32" s="45">
        <f>I32/12/E30</f>
        <v>0.49697155125399395</v>
      </c>
      <c r="K32" s="35"/>
      <c r="L32" s="35"/>
      <c r="M32" s="36"/>
      <c r="P32" s="64">
        <f>D32*E32/E30/12</f>
        <v>0.496971551253994</v>
      </c>
    </row>
    <row r="33" spans="1:17" s="46" customFormat="1">
      <c r="A33" s="74" t="s">
        <v>55</v>
      </c>
      <c r="B33" s="74"/>
      <c r="C33" s="74"/>
      <c r="D33" s="74"/>
      <c r="E33" s="74"/>
      <c r="F33" s="74"/>
      <c r="G33" s="49"/>
      <c r="H33" s="50"/>
      <c r="I33" s="51">
        <f>SUM(I30:I32)</f>
        <v>130562.65652659201</v>
      </c>
      <c r="J33" s="50">
        <f>SUM(J30:J32)</f>
        <v>2.1459156201364835</v>
      </c>
      <c r="K33" s="50">
        <f t="shared" ref="K33:O33" si="7">SUM(K30:K32)</f>
        <v>0</v>
      </c>
      <c r="L33" s="50">
        <f t="shared" si="7"/>
        <v>0</v>
      </c>
      <c r="M33" s="50">
        <f t="shared" si="7"/>
        <v>0</v>
      </c>
      <c r="N33" s="50">
        <f t="shared" si="7"/>
        <v>0</v>
      </c>
      <c r="O33" s="50">
        <f t="shared" si="7"/>
        <v>0</v>
      </c>
      <c r="P33" s="51">
        <f>SUM(P30:P32)+0.01</f>
        <v>3.6844274761324347</v>
      </c>
    </row>
    <row r="34" spans="1:17" s="39" customFormat="1">
      <c r="A34" s="70" t="s">
        <v>57</v>
      </c>
      <c r="B34" s="70"/>
      <c r="C34" s="70"/>
      <c r="D34" s="70"/>
      <c r="E34" s="70"/>
      <c r="F34" s="70"/>
      <c r="G34" s="52">
        <f>I34/12/E30</f>
        <v>18.370710882593979</v>
      </c>
      <c r="H34" s="48"/>
      <c r="I34" s="48">
        <f>I27+I33</f>
        <v>1117718.139803136</v>
      </c>
      <c r="J34" s="48">
        <f>J27+J33</f>
        <v>18.370710882593983</v>
      </c>
      <c r="K34" s="48">
        <f t="shared" ref="K34:O34" si="8">K27+K33</f>
        <v>22984.3</v>
      </c>
      <c r="L34" s="48">
        <f t="shared" si="8"/>
        <v>248244.22186685601</v>
      </c>
      <c r="M34" s="48">
        <f t="shared" si="8"/>
        <v>263138.51280000003</v>
      </c>
      <c r="N34" s="48">
        <f t="shared" si="8"/>
        <v>0</v>
      </c>
      <c r="O34" s="48">
        <f t="shared" si="8"/>
        <v>0</v>
      </c>
      <c r="P34" s="87">
        <f>P33+P27</f>
        <v>25.673364839164531</v>
      </c>
    </row>
    <row r="35" spans="1:17">
      <c r="A35" s="82" t="s">
        <v>56</v>
      </c>
      <c r="B35" s="82"/>
      <c r="C35" s="82"/>
      <c r="D35" s="82"/>
      <c r="E35" s="82"/>
      <c r="F35" s="82"/>
      <c r="G35" s="82"/>
      <c r="H35" s="82"/>
      <c r="I35" s="82"/>
      <c r="P35" s="80"/>
      <c r="Q35" s="81"/>
    </row>
    <row r="36" spans="1:17" ht="63">
      <c r="A36" s="37">
        <v>1</v>
      </c>
      <c r="B36" s="38" t="s">
        <v>61</v>
      </c>
      <c r="C36" s="16" t="s">
        <v>15</v>
      </c>
      <c r="D36" s="17">
        <v>3.54</v>
      </c>
      <c r="E36" s="10">
        <v>5070.2</v>
      </c>
      <c r="F36" s="13" t="s">
        <v>26</v>
      </c>
      <c r="G36" s="7">
        <v>12</v>
      </c>
      <c r="H36" s="61">
        <f>D36*E36</f>
        <v>17948.507999999998</v>
      </c>
      <c r="I36" s="11">
        <f>G36*H36</f>
        <v>215382.09599999996</v>
      </c>
      <c r="J36" s="61">
        <f>I36/G36/E36</f>
        <v>3.5399999999999996</v>
      </c>
      <c r="P36" s="62">
        <v>5.05</v>
      </c>
    </row>
    <row r="37" spans="1:17" s="56" customFormat="1">
      <c r="A37" s="83" t="s">
        <v>60</v>
      </c>
      <c r="B37" s="84"/>
      <c r="C37" s="84"/>
      <c r="D37" s="84"/>
      <c r="E37" s="84"/>
      <c r="F37" s="85"/>
      <c r="G37" s="57">
        <f>G34+D36</f>
        <v>21.910710882593978</v>
      </c>
      <c r="H37" s="58"/>
      <c r="I37" s="59"/>
      <c r="J37" s="60">
        <f>J36+J34</f>
        <v>21.910710882593982</v>
      </c>
      <c r="K37" s="60">
        <f t="shared" ref="K37:O37" si="9">K36+K34</f>
        <v>22984.3</v>
      </c>
      <c r="L37" s="60">
        <f t="shared" si="9"/>
        <v>248244.22186685601</v>
      </c>
      <c r="M37" s="60">
        <f t="shared" si="9"/>
        <v>263138.51280000003</v>
      </c>
      <c r="N37" s="60">
        <f t="shared" si="9"/>
        <v>0</v>
      </c>
      <c r="O37" s="60">
        <f t="shared" si="9"/>
        <v>0</v>
      </c>
      <c r="P37" s="88">
        <f>P36+P34</f>
        <v>30.723364839164532</v>
      </c>
    </row>
    <row r="38" spans="1:17" ht="13.15" customHeight="1">
      <c r="A38" s="18"/>
      <c r="B38" s="76"/>
      <c r="C38" s="76"/>
      <c r="D38" s="76"/>
      <c r="E38" s="76"/>
      <c r="F38" s="76"/>
      <c r="G38" s="76"/>
      <c r="H38" s="76"/>
      <c r="I38" s="76"/>
      <c r="J38" s="77"/>
      <c r="K38" s="77"/>
      <c r="L38" s="77"/>
      <c r="M38" s="77"/>
      <c r="N38" s="77"/>
      <c r="O38" s="77"/>
      <c r="P38" s="77"/>
    </row>
    <row r="39" spans="1:17">
      <c r="A39" s="19"/>
      <c r="B39" s="78"/>
      <c r="C39" s="78"/>
      <c r="D39" s="78"/>
      <c r="E39" s="78"/>
      <c r="F39" s="78"/>
      <c r="G39" s="78"/>
      <c r="H39" s="78"/>
      <c r="I39" s="78"/>
      <c r="J39" s="79"/>
      <c r="K39" s="79"/>
      <c r="L39" s="79"/>
      <c r="M39" s="79"/>
      <c r="N39" s="79"/>
      <c r="O39" s="79"/>
      <c r="P39" s="79"/>
    </row>
    <row r="40" spans="1:17" ht="33.75" customHeight="1">
      <c r="A40" s="19"/>
      <c r="B40" s="78"/>
      <c r="C40" s="78"/>
      <c r="D40" s="78"/>
      <c r="E40" s="78"/>
      <c r="F40" s="78"/>
      <c r="G40" s="78"/>
      <c r="H40" s="78"/>
      <c r="I40" s="78"/>
      <c r="J40" s="79"/>
      <c r="K40" s="79"/>
      <c r="L40" s="79"/>
      <c r="M40" s="79"/>
      <c r="N40" s="79"/>
      <c r="O40" s="79"/>
      <c r="P40" s="79"/>
    </row>
    <row r="41" spans="1:17">
      <c r="A41" s="19"/>
      <c r="B41" s="19"/>
      <c r="C41" s="19"/>
      <c r="D41" s="25"/>
      <c r="E41" s="25"/>
      <c r="F41" s="20"/>
      <c r="G41" s="20"/>
      <c r="H41" s="25"/>
      <c r="I41" s="25"/>
      <c r="K41" s="25"/>
      <c r="L41" s="25"/>
    </row>
    <row r="42" spans="1:17" s="23" customFormat="1">
      <c r="A42" s="21"/>
      <c r="B42" s="22"/>
      <c r="C42" s="21"/>
      <c r="D42" s="21"/>
      <c r="E42" s="31"/>
      <c r="F42" s="24"/>
      <c r="G42" s="24"/>
      <c r="H42" s="21"/>
      <c r="I42" s="21"/>
      <c r="J42" s="31"/>
      <c r="K42" s="21"/>
      <c r="L42" s="21"/>
      <c r="P42" s="67"/>
    </row>
    <row r="43" spans="1:17" s="23" customFormat="1" ht="37.9" customHeight="1">
      <c r="A43" s="21"/>
      <c r="B43" s="21"/>
      <c r="C43" s="21"/>
      <c r="D43" s="21"/>
      <c r="E43" s="21"/>
      <c r="F43" s="24"/>
      <c r="G43" s="24"/>
      <c r="H43" s="21"/>
      <c r="I43" s="21"/>
      <c r="J43" s="31"/>
      <c r="K43" s="21"/>
      <c r="L43" s="21"/>
      <c r="P43" s="67"/>
    </row>
  </sheetData>
  <mergeCells count="11">
    <mergeCell ref="B38:P40"/>
    <mergeCell ref="P35:Q35"/>
    <mergeCell ref="A34:F34"/>
    <mergeCell ref="A35:I35"/>
    <mergeCell ref="A28:I28"/>
    <mergeCell ref="A37:F37"/>
    <mergeCell ref="A6:I6"/>
    <mergeCell ref="A27:F27"/>
    <mergeCell ref="K6:M6"/>
    <mergeCell ref="A33:F33"/>
    <mergeCell ref="A3:P4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2026-02-06T12:13:24Z</dcterms:modified>
</cp:coreProperties>
</file>