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39" firstSheet="12" activeTab="12"/>
  </bookViews>
  <sheets>
    <sheet name="янв" sheetId="45" state="hidden" r:id="rId1"/>
    <sheet name="фев" sheetId="46" state="hidden" r:id="rId2"/>
    <sheet name="мар" sheetId="47" state="hidden" r:id="rId3"/>
    <sheet name="апр" sheetId="48" state="hidden" r:id="rId4"/>
    <sheet name="май" sheetId="49" state="hidden" r:id="rId5"/>
    <sheet name="июнь" sheetId="50" state="hidden" r:id="rId6"/>
    <sheet name="июль" sheetId="51" state="hidden" r:id="rId7"/>
    <sheet name="авг" sheetId="52" state="hidden" r:id="rId8"/>
    <sheet name="сен" sheetId="53" state="hidden" r:id="rId9"/>
    <sheet name="окт" sheetId="54" state="hidden" r:id="rId10"/>
    <sheet name="ноя" sheetId="55" state="hidden" r:id="rId11"/>
    <sheet name="дек" sheetId="56" state="hidden" r:id="rId12"/>
    <sheet name="год" sheetId="14" r:id="rId13"/>
  </sheets>
  <definedNames>
    <definedName name="_xlnm.Print_Area" localSheetId="7">авг!$A$1:$G$45</definedName>
    <definedName name="_xlnm.Print_Area" localSheetId="3">апр!$A$1:$G$45</definedName>
    <definedName name="_xlnm.Print_Area" localSheetId="12">год!$A$1:$C$49</definedName>
    <definedName name="_xlnm.Print_Area" localSheetId="11">дек!$A$1:$G$45</definedName>
    <definedName name="_xlnm.Print_Area" localSheetId="6">июль!$A$1:$G$45</definedName>
    <definedName name="_xlnm.Print_Area" localSheetId="5">июнь!$A$1:$G$45</definedName>
    <definedName name="_xlnm.Print_Area" localSheetId="4">май!$A$1:$G$45</definedName>
    <definedName name="_xlnm.Print_Area" localSheetId="2">мар!$A$1:$G$45</definedName>
    <definedName name="_xlnm.Print_Area" localSheetId="10">ноя!$A$1:$G$45</definedName>
    <definedName name="_xlnm.Print_Area" localSheetId="9">окт!$A$1:$G$45</definedName>
    <definedName name="_xlnm.Print_Area" localSheetId="8">сен!$A$1:$G$45</definedName>
    <definedName name="_xlnm.Print_Area" localSheetId="1">фев!$A$1:$G$45</definedName>
    <definedName name="_xlnm.Print_Area" localSheetId="0">янв!$A$1:$G$45</definedName>
  </definedNames>
  <calcPr calcId="145621"/>
</workbook>
</file>

<file path=xl/calcChain.xml><?xml version="1.0" encoding="utf-8"?>
<calcChain xmlns="http://schemas.openxmlformats.org/spreadsheetml/2006/main">
  <c r="C5" i="14" l="1"/>
  <c r="G34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28" i="53" s="1"/>
  <c r="G33" i="52"/>
  <c r="C36" i="14" s="1"/>
  <c r="G32" i="52"/>
  <c r="G34" i="52" s="1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28" i="52" s="1"/>
  <c r="G34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28" i="48" s="1"/>
  <c r="A33" i="47"/>
  <c r="G34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G28" i="50" l="1"/>
  <c r="G28" i="55"/>
  <c r="G28" i="47"/>
  <c r="G28" i="51"/>
  <c r="G35" i="51" s="1"/>
  <c r="G28" i="56"/>
  <c r="G28" i="49"/>
  <c r="G35" i="49" s="1"/>
  <c r="G28" i="54"/>
  <c r="C35" i="14"/>
  <c r="G35" i="56"/>
  <c r="G35" i="55"/>
  <c r="G35" i="54"/>
  <c r="G35" i="53"/>
  <c r="G35" i="52"/>
  <c r="G35" i="50"/>
  <c r="G35" i="48"/>
  <c r="G35" i="47"/>
  <c r="D23" i="46"/>
  <c r="G23" i="46" s="1"/>
  <c r="A33" i="46"/>
  <c r="G34" i="46"/>
  <c r="G27" i="46"/>
  <c r="G26" i="46"/>
  <c r="G25" i="46"/>
  <c r="G24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28" i="46" l="1"/>
  <c r="G35" i="46"/>
  <c r="G31" i="45"/>
  <c r="C34" i="14" s="1"/>
  <c r="C8" i="14"/>
  <c r="A33" i="45" l="1"/>
  <c r="G34" i="45"/>
  <c r="G27" i="45"/>
  <c r="C30" i="14" s="1"/>
  <c r="G26" i="45"/>
  <c r="C29" i="14" s="1"/>
  <c r="G25" i="45"/>
  <c r="C28" i="14" s="1"/>
  <c r="G24" i="45"/>
  <c r="C27" i="14" s="1"/>
  <c r="G23" i="45"/>
  <c r="C26" i="14" s="1"/>
  <c r="G22" i="45"/>
  <c r="C25" i="14" s="1"/>
  <c r="G21" i="45"/>
  <c r="C24" i="14" s="1"/>
  <c r="G20" i="45"/>
  <c r="C23" i="14" s="1"/>
  <c r="G19" i="45"/>
  <c r="C22" i="14" s="1"/>
  <c r="G18" i="45"/>
  <c r="C21" i="14" s="1"/>
  <c r="G17" i="45"/>
  <c r="C20" i="14" s="1"/>
  <c r="G16" i="45"/>
  <c r="C19" i="14" s="1"/>
  <c r="G15" i="45"/>
  <c r="C18" i="14" s="1"/>
  <c r="G14" i="45"/>
  <c r="C17" i="14" s="1"/>
  <c r="G13" i="45"/>
  <c r="C16" i="14" s="1"/>
  <c r="G12" i="45"/>
  <c r="C15" i="14" s="1"/>
  <c r="G11" i="45"/>
  <c r="C14" i="14" s="1"/>
  <c r="G10" i="45"/>
  <c r="C13" i="14" s="1"/>
  <c r="G9" i="45"/>
  <c r="C12" i="14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C11" i="14" s="1"/>
  <c r="C31" i="14" l="1"/>
  <c r="G28" i="45"/>
  <c r="G35" i="45"/>
  <c r="C37" i="14" l="1"/>
  <c r="C38" i="14" l="1"/>
  <c r="C39" i="14" s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<sst xmlns="http://schemas.openxmlformats.org/spreadsheetml/2006/main" count="1241" uniqueCount="115">
  <si>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</si>
  <si>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</si>
  <si>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</si>
  <si>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</si>
  <si>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</si>
  <si>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</si>
  <si>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</si>
  <si>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</si>
  <si>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</si>
  <si>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</si>
  <si>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</si>
  <si>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</si>
  <si>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</si>
  <si>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</si>
  <si>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</si>
  <si>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</si>
  <si>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</si>
  <si>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</si>
  <si>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</si>
  <si>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</si>
  <si>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</si>
  <si>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</si>
  <si>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</si>
  <si>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</si>
  <si>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</si>
  <si>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</si>
  <si>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</si>
  <si>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</si>
  <si>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</si>
  <si>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</si>
  <si>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</si>
  <si>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</si>
  <si>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</si>
  <si>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</si>
  <si>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</si>
  <si>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</si>
  <si>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</si>
  <si>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</si>
  <si>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</si>
  <si>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</si>
  <si>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</si>
  <si>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</si>
  <si>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</si>
  <si>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</si>
  <si>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</si>
  <si>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</si>
  <si>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</si>
  <si>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</si>
  <si>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</si>
  <si>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</si>
  <si>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</si>
  <si>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</si>
  <si>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</si>
  <si>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</si>
  <si>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</si>
  <si>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</si>
  <si>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</si>
  <si>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 xml:space="preserve">1. Исполнителем предъявлены к приемке следующие оказанные на основании договора управления многоквартирным домом  № К-10-62 от  01.12.2010 (далее – «Договор») услуги и (или) выполненные работы по содержанию и текущему ремонту общего имущества в  многоквартирном доме №10 расположенном по адресу г. Рязань ул. Костычева </t>
  </si>
  <si>
    <t>3 раза в год-вентканалы в МКД с газовыми приборами, раз в год-в МКД с электроплитами</t>
  </si>
  <si>
    <t>смета, материалы</t>
  </si>
  <si>
    <t>по графику</t>
  </si>
  <si>
    <t xml:space="preserve">Подметание прилегающей территории, содержание и уборка контейнерных площадок </t>
  </si>
  <si>
    <t>Грушо-Новицкий В.Л.</t>
  </si>
  <si>
    <t>Квашнин И.В.</t>
  </si>
  <si>
    <t>Собственники помещений в многоквартирном доме, расположенном по адресу: г. Рязань ул. Костычева д. 10,  именуемые в дальнейшем “Заказчик”, в лице  Грушо-Новицкого Виктора Леонидовича, являющегося собственником квартиры № 36,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</si>
  <si>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</si>
  <si>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Долг собственников помещений на 01.01.2023 г.</t>
  </si>
  <si>
    <t>Поступило за услуги по содержанию и текущему ремонту общего имущества МКД за 2022 год</t>
  </si>
  <si>
    <t>Начислено за услуги по содержанию и текущему ремонту общего имущества МКД  за 2022  год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</si>
  <si>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</si>
  <si>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</si>
  <si>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</si>
  <si>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Сто тридцать девять тысяч восемьдесят пять рублей восемьдесят четыре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</si>
  <si>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</si>
  <si>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</si>
  <si>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Сто сорок пять тысяч восемьсот восемьдесят один рубль пятьдесят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</si>
  <si>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</si>
  <si>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</si>
  <si>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Сто пятьдесят шесть тысяч девятьсот шестьдесят три рубля пятьдесят одна копейка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</si>
  <si>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</si>
  <si>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</si>
  <si>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Сто пятьдесят шесть тысяч пятьсот двадцать шесть рублей четырнадцать копеек</t>
  </si>
  <si>
    <t>Грушо-Новицкая Е.В.</t>
  </si>
  <si>
    <t>Собственники помещений в многоквартирном доме, расположенном по адресу: г. Рязань ул. Костычева д. 10,  именуемые в дальнейшем “Заказчик”, в лице  Грушо-Новицкой Елены Викторовны, являющейся собственником квартиры № 36,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Устава, с другой стороны, совместно именуемые “Стороны”, составили настоящий Акт о нижеследующем: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</si>
  <si>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</si>
  <si>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01.05.2022 по 31.05.2022 года выполнено работ (оказано услуг) на общую сумму:</t>
  </si>
  <si>
    <t>Сто семьдесят одна тысяча триста восемьдесят один рубль пять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</si>
  <si>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</si>
  <si>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</si>
  <si>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</si>
  <si>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</si>
  <si>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</si>
  <si>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Двести шесть тысяч пятьсот шестьдесят четыре рубля пятьдесят одна копейка</t>
  </si>
  <si>
    <t>Сто пятьдесят четыре тысячи двести двадцать шесть рублей двадцать пять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</si>
  <si>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</si>
  <si>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</si>
  <si>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</si>
  <si>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</si>
  <si>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Двести двадцать шесть тысяч триста тридцать рублей двадцать семь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</si>
  <si>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</si>
  <si>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</si>
  <si>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Сто тридцать восемь тысяч триста семьдесят шесть рублей пятьдесят девять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</si>
  <si>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</si>
  <si>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</si>
  <si>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Сто тридцать четыре тысячи сто одиннадцать рублей двадцать шесть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</si>
  <si>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</si>
  <si>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</si>
  <si>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Сто пятьдесят одна тысяча триста пятьдесят рублей шестнадцать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</si>
  <si>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</si>
  <si>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</si>
  <si>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</si>
  <si>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Подано исковых заявлений за 2022г. (шт.)</t>
  </si>
  <si>
    <t>0</t>
  </si>
  <si>
    <t>Сто пятьдесят две тысячи шестьсот пятьдесят девять рублей шестьдесят шесть копеек</t>
  </si>
  <si>
    <t>Доходы и расходы ООО КА "Ирбис"  по управлению и обслуживанию МКД ул. Костычева д. 10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</si>
</sst>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7" fillId="0" borderId="0" xfId="0" applyFont="1" applyAlignme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0" borderId="0" xfId="0" applyFont="1"/>
    <xf numFmtId="0" fontId="7" fillId="0" borderId="0" xfId="0" applyFont="1" applyFill="1"/>
    <xf numFmtId="4" fontId="7" fillId="0" borderId="0" xfId="0" applyNumberFormat="1" applyFont="1" applyFill="1"/>
    <xf numFmtId="0" fontId="7" fillId="0" borderId="4" xfId="0" applyFont="1" applyFill="1" applyBorder="1"/>
    <xf numFmtId="0" fontId="10" fillId="0" borderId="0" xfId="0" applyFont="1"/>
    <xf numFmtId="0" fontId="1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3" fontId="3" fillId="3" borderId="1" xfId="1" applyFont="1" applyFill="1" applyBorder="1" applyAlignment="1">
      <alignment horizontal="center"/>
    </xf>
    <xf numFmtId="14" fontId="17" fillId="0" borderId="0" xfId="0" applyNumberFormat="1" applyFont="1"/>
    <xf numFmtId="4" fontId="3" fillId="3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11" fillId="0" borderId="4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2" zoomScale="5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49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44592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64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0.33</v>
      </c>
      <c r="E8" s="8">
        <v>9456.7000000000007</v>
      </c>
      <c r="F8" s="5" t="s">
        <v>11</v>
      </c>
      <c r="G8" s="9">
        <f>D8*E8</f>
        <v>3120.7110000000002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0.16</v>
      </c>
      <c r="E10" s="8">
        <v>9456.7000000000007</v>
      </c>
      <c r="F10" s="5" t="s">
        <v>11</v>
      </c>
      <c r="G10" s="9">
        <f t="shared" si="1"/>
        <v>1513.0720000000001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</v>
      </c>
      <c r="E13" s="8">
        <v>9456.7000000000007</v>
      </c>
      <c r="F13" s="5" t="s">
        <v>11</v>
      </c>
      <c r="G13" s="9">
        <f t="shared" si="1"/>
        <v>1891.3400000000001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0.18</v>
      </c>
      <c r="E14" s="8">
        <v>9456.7000000000007</v>
      </c>
      <c r="F14" s="5" t="s">
        <v>11</v>
      </c>
      <c r="G14" s="9">
        <f t="shared" si="1"/>
        <v>1702.2060000000001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0.19</v>
      </c>
      <c r="E15" s="8">
        <v>9456.7000000000007</v>
      </c>
      <c r="F15" s="5" t="s">
        <v>11</v>
      </c>
      <c r="G15" s="9">
        <f t="shared" si="1"/>
        <v>1796.7730000000001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0.52</v>
      </c>
      <c r="E16" s="8">
        <v>9456.7000000000007</v>
      </c>
      <c r="F16" s="11" t="s">
        <v>46</v>
      </c>
      <c r="G16" s="9">
        <f t="shared" si="1"/>
        <v>4917.4840000000004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0.44</v>
      </c>
      <c r="E17" s="8">
        <v>9456.7000000000007</v>
      </c>
      <c r="F17" s="11" t="s">
        <v>46</v>
      </c>
      <c r="G17" s="9">
        <f t="shared" si="1"/>
        <v>4160.9480000000003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</v>
      </c>
      <c r="E20" s="8">
        <v>9456.7000000000007</v>
      </c>
      <c r="F20" s="5" t="s">
        <v>18</v>
      </c>
      <c r="G20" s="9">
        <f t="shared" si="1"/>
        <v>3782.6800000000003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</v>
      </c>
      <c r="E21" s="8">
        <v>9456.7000000000007</v>
      </c>
      <c r="F21" s="11" t="s">
        <v>46</v>
      </c>
      <c r="G21" s="9">
        <f>D21*E21</f>
        <v>12293.710000000001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2.2999999999999998</v>
      </c>
      <c r="E22" s="8">
        <v>9456.7000000000007</v>
      </c>
      <c r="F22" s="5" t="s">
        <v>33</v>
      </c>
      <c r="G22" s="9">
        <f>D22*E22</f>
        <v>21750.41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v>6095.96</v>
      </c>
      <c r="E23" s="8">
        <v>4</v>
      </c>
      <c r="F23" s="11" t="s">
        <v>46</v>
      </c>
      <c r="G23" s="9">
        <f t="shared" si="1"/>
        <v>24383.84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1.64</v>
      </c>
      <c r="E24" s="8">
        <v>9456.7000000000007</v>
      </c>
      <c r="F24" s="11" t="s">
        <v>46</v>
      </c>
      <c r="G24" s="9">
        <f t="shared" si="1"/>
        <v>15508.987999999999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0.13</v>
      </c>
      <c r="E25" s="8">
        <v>9456.7000000000007</v>
      </c>
      <c r="F25" s="11" t="s">
        <v>46</v>
      </c>
      <c r="G25" s="9">
        <f t="shared" si="1"/>
        <v>1229.3710000000001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1.27</v>
      </c>
      <c r="E26" s="8">
        <v>9456.7000000000007</v>
      </c>
      <c r="F26" s="11" t="s">
        <v>46</v>
      </c>
      <c r="G26" s="9">
        <f t="shared" si="1"/>
        <v>12010.009000000002</v>
      </c>
    </row>
    <row r="27" spans="1:7" s="3" customFormat="1" ht="63" x14ac:dyDescent="0.25">
      <c r="A27" s="17">
        <f t="shared" si="0"/>
        <v>20</v>
      </c>
      <c r="B27" s="19" t="s">
        <v>65</v>
      </c>
      <c r="C27" s="14" t="s">
        <v>10</v>
      </c>
      <c r="D27" s="15">
        <v>1.67</v>
      </c>
      <c r="E27" s="8">
        <v>9456.7000000000007</v>
      </c>
      <c r="F27" s="11" t="s">
        <v>21</v>
      </c>
      <c r="G27" s="9">
        <f t="shared" si="1"/>
        <v>15792.689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SUM(G8:G27)+0.01</f>
        <v>128880.38499999999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f>8949.12+1256.33</f>
        <v>10205.450000000001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14.06</v>
      </c>
      <c r="E32" s="15">
        <v>3600</v>
      </c>
      <c r="F32" s="23" t="s">
        <v>60</v>
      </c>
      <c r="G32" s="59"/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10.14</v>
      </c>
      <c r="E33" s="15">
        <v>3600</v>
      </c>
      <c r="F33" s="23" t="s">
        <v>60</v>
      </c>
      <c r="G33" s="59"/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10205.450000000001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139085.83499999999</v>
      </c>
    </row>
    <row r="36" spans="1:7" s="34" customFormat="1" ht="26.25" customHeight="1" x14ac:dyDescent="0.3">
      <c r="A36" s="75" t="s">
        <v>71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72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62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19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103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44865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90</v>
      </c>
      <c r="C27" s="14" t="s">
        <v>10</v>
      </c>
      <c r="D27" s="15">
        <v>1.74</v>
      </c>
      <c r="E27" s="8">
        <v>9456.7000000000007</v>
      </c>
      <c r="F27" s="11" t="s">
        <v>21</v>
      </c>
      <c r="G27" s="9">
        <f t="shared" si="1"/>
        <v>16454.657999999999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134111.26359999998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0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0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134111.26359999998</v>
      </c>
    </row>
    <row r="36" spans="1:7" s="34" customFormat="1" ht="26.25" customHeight="1" x14ac:dyDescent="0.3">
      <c r="A36" s="75" t="s">
        <v>102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104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2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106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44895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90</v>
      </c>
      <c r="C27" s="14" t="s">
        <v>10</v>
      </c>
      <c r="D27" s="15">
        <v>1.74</v>
      </c>
      <c r="E27" s="8">
        <v>9456.7000000000007</v>
      </c>
      <c r="F27" s="11" t="s">
        <v>21</v>
      </c>
      <c r="G27" s="9">
        <f t="shared" si="1"/>
        <v>16454.657999999999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134111.26359999998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17238.900000000001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17238.900000000001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151350.16359999997</v>
      </c>
    </row>
    <row r="36" spans="1:7" s="34" customFormat="1" ht="26.25" customHeight="1" x14ac:dyDescent="0.3">
      <c r="A36" s="75" t="s">
        <v>105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107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19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110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44926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109</v>
      </c>
      <c r="C27" s="14" t="s">
        <v>10</v>
      </c>
      <c r="D27" s="15">
        <v>1.89</v>
      </c>
      <c r="E27" s="8">
        <v>9456.7000000000007</v>
      </c>
      <c r="F27" s="11" t="s">
        <v>21</v>
      </c>
      <c r="G27" s="9">
        <f t="shared" si="1"/>
        <v>17873.163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135529.76859999998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17129.89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17129.89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152659.65859999997</v>
      </c>
    </row>
    <row r="36" spans="1:7" s="34" customFormat="1" ht="26.25" customHeight="1" x14ac:dyDescent="0.3">
      <c r="A36" s="75" t="s">
        <v>108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113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abSelected="1" topLeftCell="A16" zoomScale="70" zoomScaleNormal="70" workbookViewId="0">
      <selection activeCell="C44" sqref="C44"/>
    </sheetView>
  </sheetViews>
  <sheetFormatPr defaultRowHeight="15.75" x14ac:dyDescent="0.25"/>
  <cols>
    <col min="1" max="1" width="5.85546875" style="1" customWidth="1"/>
    <col min="2" max="2" width="83.28515625" style="1" customWidth="1"/>
    <col min="3" max="3" width="37.28515625" style="53" customWidth="1"/>
    <col min="4" max="6" width="30.28515625" style="1" customWidth="1"/>
    <col min="7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72" width="9.140625" style="1"/>
    <col min="16373" max="16380" width="8.85546875" style="1" customWidth="1"/>
    <col min="16381" max="16384" width="8.85546875" style="1"/>
  </cols>
  <sheetData>
    <row r="1" spans="1:3" s="27" customFormat="1" x14ac:dyDescent="0.25">
      <c r="C1" s="53"/>
    </row>
    <row r="2" spans="1:3" s="30" customFormat="1" ht="42" customHeight="1" x14ac:dyDescent="0.25">
      <c r="B2" s="67" t="s">
        <v>114</v>
      </c>
      <c r="C2" s="78"/>
    </row>
    <row r="3" spans="1:3" s="33" customFormat="1" ht="21" customHeight="1" x14ac:dyDescent="0.25">
      <c r="A3" s="43"/>
      <c r="B3" s="44"/>
      <c r="C3" s="54"/>
    </row>
    <row r="4" spans="1:3" s="29" customFormat="1" ht="48.6" customHeight="1" x14ac:dyDescent="0.25">
      <c r="A4" s="45">
        <v>1</v>
      </c>
      <c r="B4" s="46" t="s">
        <v>68</v>
      </c>
      <c r="C4" s="63">
        <v>2137983.81</v>
      </c>
    </row>
    <row r="5" spans="1:3" s="29" customFormat="1" ht="48.6" customHeight="1" x14ac:dyDescent="0.25">
      <c r="A5" s="45">
        <v>2</v>
      </c>
      <c r="B5" s="46" t="s">
        <v>94</v>
      </c>
      <c r="C5" s="63">
        <f>2450*12</f>
        <v>29400</v>
      </c>
    </row>
    <row r="6" spans="1:3" s="29" customFormat="1" ht="48.6" customHeight="1" x14ac:dyDescent="0.25">
      <c r="A6" s="45">
        <v>3</v>
      </c>
      <c r="B6" s="46" t="s">
        <v>95</v>
      </c>
      <c r="C6" s="63">
        <v>26200</v>
      </c>
    </row>
    <row r="7" spans="1:3" s="27" customFormat="1" ht="51.6" customHeight="1" x14ac:dyDescent="0.25">
      <c r="A7" s="47">
        <v>4</v>
      </c>
      <c r="B7" s="46" t="s">
        <v>67</v>
      </c>
      <c r="C7" s="61">
        <v>2088328.12</v>
      </c>
    </row>
    <row r="8" spans="1:3" s="27" customFormat="1" ht="36.6" customHeight="1" x14ac:dyDescent="0.25">
      <c r="A8" s="47">
        <v>5</v>
      </c>
      <c r="B8" s="46" t="s">
        <v>66</v>
      </c>
      <c r="C8" s="61">
        <f>C4-C7</f>
        <v>49655.689999999944</v>
      </c>
    </row>
    <row r="9" spans="1:3" s="27" customFormat="1" ht="36.6" customHeight="1" x14ac:dyDescent="0.25">
      <c r="A9" s="47">
        <v>6</v>
      </c>
      <c r="B9" s="46" t="s">
        <v>111</v>
      </c>
      <c r="C9" s="64" t="s">
        <v>112</v>
      </c>
    </row>
    <row r="10" spans="1:3" ht="53.45" customHeight="1" x14ac:dyDescent="0.25">
      <c r="A10" s="49" t="s">
        <v>0</v>
      </c>
      <c r="B10" s="49" t="s">
        <v>1</v>
      </c>
      <c r="C10" s="48" t="s">
        <v>69</v>
      </c>
    </row>
    <row r="11" spans="1:3" ht="31.5" x14ac:dyDescent="0.25">
      <c r="A11" s="4">
        <v>1</v>
      </c>
      <c r="B11" s="7" t="s">
        <v>9</v>
      </c>
      <c r="C11" s="9">
        <f>янв!G8+фев!G8+мар!G8+апр!G8+май!G8+июнь!G8+июль!G8+авг!G8+сен!G8+окт!G8+ноя!G8+дек!G8</f>
        <v>38488.769000000008</v>
      </c>
    </row>
    <row r="12" spans="1:3" x14ac:dyDescent="0.25">
      <c r="A12" s="4">
        <f t="shared" ref="A12:A30" si="0">A11+1</f>
        <v>2</v>
      </c>
      <c r="B12" s="19" t="s">
        <v>44</v>
      </c>
      <c r="C12" s="9">
        <f>янв!G9+фев!G9+мар!G9+апр!G9+май!G9+июнь!G9+июль!G9+авг!G9+сен!G9+окт!G9+ноя!G9+дек!G9</f>
        <v>9078.4320000000007</v>
      </c>
    </row>
    <row r="13" spans="1:3" x14ac:dyDescent="0.25">
      <c r="A13" s="4">
        <f t="shared" si="0"/>
        <v>3</v>
      </c>
      <c r="B13" s="7" t="s">
        <v>13</v>
      </c>
      <c r="C13" s="9">
        <f>янв!G10+фев!G10+мар!G10+апр!G10+май!G10+июнь!G10+июль!G10+авг!G10+сен!G10+окт!G10+ноя!G10+дек!G10</f>
        <v>19197.101000000006</v>
      </c>
    </row>
    <row r="14" spans="1:3" ht="66.75" customHeight="1" x14ac:dyDescent="0.25">
      <c r="A14" s="4">
        <f t="shared" si="0"/>
        <v>4</v>
      </c>
      <c r="B14" s="7" t="s">
        <v>14</v>
      </c>
      <c r="C14" s="9">
        <f>янв!G11+фев!G11+мар!G11+апр!G11+май!G11+июнь!G11+июль!G11+авг!G11+сен!G11+окт!G11+ноя!G11+дек!G11</f>
        <v>7943.6280000000015</v>
      </c>
    </row>
    <row r="15" spans="1:3" x14ac:dyDescent="0.25">
      <c r="A15" s="4">
        <f t="shared" si="0"/>
        <v>5</v>
      </c>
      <c r="B15" s="7" t="s">
        <v>16</v>
      </c>
      <c r="C15" s="9">
        <f>янв!G12+фев!G12+мар!G12+апр!G12+май!G12+июнь!G12+июль!G12+авг!G12+сен!G12+окт!G12+ноя!G12+дек!G12</f>
        <v>4539.2160000000003</v>
      </c>
    </row>
    <row r="16" spans="1:3" ht="31.5" x14ac:dyDescent="0.25">
      <c r="A16" s="4">
        <f t="shared" si="0"/>
        <v>6</v>
      </c>
      <c r="B16" s="7" t="s">
        <v>19</v>
      </c>
      <c r="C16" s="9">
        <f>янв!G13+фев!G13+мар!G13+апр!G13+май!G13+июнь!G13+июль!G13+авг!G13+сен!G13+окт!G13+ноя!G13+дек!G13</f>
        <v>23736.316999999995</v>
      </c>
    </row>
    <row r="17" spans="1:35" x14ac:dyDescent="0.25">
      <c r="A17" s="4">
        <f t="shared" si="0"/>
        <v>7</v>
      </c>
      <c r="B17" s="19" t="s">
        <v>45</v>
      </c>
      <c r="C17" s="9">
        <f>янв!G14+фев!G14+мар!G14+апр!G14+май!G14+июнь!G14+июль!G14+авг!G14+сен!G14+окт!G14+ноя!G14+дек!G14</f>
        <v>21466.709000000006</v>
      </c>
    </row>
    <row r="18" spans="1:35" x14ac:dyDescent="0.25">
      <c r="A18" s="4">
        <f t="shared" si="0"/>
        <v>8</v>
      </c>
      <c r="B18" s="7" t="s">
        <v>23</v>
      </c>
      <c r="C18" s="9">
        <f>янв!G15+фев!G15+мар!G15+апр!G15+май!G15+июнь!G15+июль!G15+авг!G15+сен!G15+окт!G15+ноя!G15+дек!G15</f>
        <v>22601.513000000003</v>
      </c>
    </row>
    <row r="19" spans="1:35" ht="33" customHeight="1" x14ac:dyDescent="0.25">
      <c r="A19" s="4">
        <f t="shared" si="0"/>
        <v>9</v>
      </c>
      <c r="B19" s="7" t="s">
        <v>24</v>
      </c>
      <c r="C19" s="9">
        <f>янв!G16+фев!G16+мар!G16+апр!G16+май!G16+июнь!G16+июль!G16+авг!G16+сен!G16+окт!G16+ноя!G16+дек!G16</f>
        <v>61090.282000000021</v>
      </c>
    </row>
    <row r="20" spans="1:35" ht="33" customHeight="1" x14ac:dyDescent="0.25">
      <c r="A20" s="4">
        <f t="shared" si="0"/>
        <v>10</v>
      </c>
      <c r="B20" s="7" t="s">
        <v>25</v>
      </c>
      <c r="C20" s="9">
        <f>янв!G17+фев!G17+мар!G17+апр!G17+май!G17+июнь!G17+июль!G17+авг!G17+сен!G17+окт!G17+ноя!G17+дек!G17</f>
        <v>52011.85000000002</v>
      </c>
    </row>
    <row r="21" spans="1:35" ht="41.25" customHeight="1" x14ac:dyDescent="0.25">
      <c r="A21" s="4">
        <f t="shared" si="0"/>
        <v>11</v>
      </c>
      <c r="B21" s="7" t="s">
        <v>26</v>
      </c>
      <c r="C21" s="9">
        <f>янв!G18+фев!G18+мар!G18+апр!G18+май!G18+июнь!G18+июль!G18+авг!G18+сен!G18+окт!G18+ноя!G18+дек!G18</f>
        <v>5674.02</v>
      </c>
    </row>
    <row r="22" spans="1:35" ht="44.45" customHeight="1" x14ac:dyDescent="0.25">
      <c r="A22" s="4">
        <f t="shared" si="0"/>
        <v>12</v>
      </c>
      <c r="B22" s="7" t="s">
        <v>28</v>
      </c>
      <c r="C22" s="9">
        <f>янв!G19+фев!G19+мар!G19+апр!G19+май!G19+июнь!G19+июль!G19+авг!G19+сен!G19+окт!G19+ноя!G19+дек!G19</f>
        <v>9078.4320000000007</v>
      </c>
    </row>
    <row r="23" spans="1:35" x14ac:dyDescent="0.25">
      <c r="A23" s="4">
        <f t="shared" si="0"/>
        <v>13</v>
      </c>
      <c r="B23" s="7" t="s">
        <v>29</v>
      </c>
      <c r="C23" s="9">
        <f>янв!G20+фев!G20+мар!G20+апр!G20+май!G20+июнь!G20+июль!G20+авг!G20+сен!G20+окт!G20+ноя!G20+дек!G20</f>
        <v>47472.633999999991</v>
      </c>
    </row>
    <row r="24" spans="1:35" x14ac:dyDescent="0.25">
      <c r="A24" s="4">
        <f t="shared" si="0"/>
        <v>14</v>
      </c>
      <c r="B24" s="20" t="s">
        <v>43</v>
      </c>
      <c r="C24" s="9">
        <f>янв!G21+фев!G21+мар!G21+апр!G21+май!G21+июнь!G21+июль!G21+авг!G21+сен!G21+окт!G21+ноя!G21+дек!G21</f>
        <v>152725.70500000002</v>
      </c>
    </row>
    <row r="25" spans="1:35" ht="31.5" x14ac:dyDescent="0.25">
      <c r="A25" s="4">
        <f t="shared" si="0"/>
        <v>15</v>
      </c>
      <c r="B25" s="20" t="s">
        <v>61</v>
      </c>
      <c r="C25" s="9">
        <f>янв!G22+фев!G22+мар!G22+апр!G22+май!G22+июнь!G22+июль!G22+авг!G22+сен!G22+окт!G22+ноя!G22+дек!G22</f>
        <v>270367.05300000001</v>
      </c>
    </row>
    <row r="26" spans="1:35" x14ac:dyDescent="0.25">
      <c r="A26" s="4">
        <f t="shared" si="0"/>
        <v>16</v>
      </c>
      <c r="B26" s="12" t="s">
        <v>34</v>
      </c>
      <c r="C26" s="9">
        <f>янв!G23+фев!G23+мар!G23+апр!G23+май!G23+июнь!G23+июль!G23+авг!G23+сен!G23+окт!G23+ноя!G23+дек!G23</f>
        <v>303334.96960000001</v>
      </c>
    </row>
    <row r="27" spans="1:35" x14ac:dyDescent="0.25">
      <c r="A27" s="4">
        <f t="shared" si="0"/>
        <v>17</v>
      </c>
      <c r="B27" s="12" t="s">
        <v>36</v>
      </c>
      <c r="C27" s="9">
        <f>янв!G24+фев!G24+мар!G24+апр!G24+май!G24+июнь!G24+июль!G24+авг!G24+сен!G24+окт!G24+ноя!G24+дек!G24</f>
        <v>193389.51499999998</v>
      </c>
    </row>
    <row r="28" spans="1:35" x14ac:dyDescent="0.25">
      <c r="A28" s="4">
        <f t="shared" si="0"/>
        <v>18</v>
      </c>
      <c r="B28" s="12" t="s">
        <v>37</v>
      </c>
      <c r="C28" s="9">
        <f>янв!G25+фев!G25+мар!G25+апр!G25+май!G25+июнь!G25+июль!G25+авг!G25+сен!G25+окт!G25+ноя!G25+дек!G25</f>
        <v>15792.689000000002</v>
      </c>
    </row>
    <row r="29" spans="1:35" ht="48.75" customHeight="1" x14ac:dyDescent="0.25">
      <c r="A29" s="4">
        <f t="shared" si="0"/>
        <v>19</v>
      </c>
      <c r="B29" s="18" t="s">
        <v>39</v>
      </c>
      <c r="C29" s="9">
        <f>янв!G26+фев!G26+мар!G26+апр!G26+май!G26+июнь!G26+июль!G26+авг!G26+сен!G26+окт!G26+ноя!G26+дек!G26</f>
        <v>149321.29300000001</v>
      </c>
    </row>
    <row r="30" spans="1:35" s="3" customFormat="1" ht="31.5" x14ac:dyDescent="0.25">
      <c r="A30" s="4">
        <f t="shared" si="0"/>
        <v>20</v>
      </c>
      <c r="B30" s="19" t="s">
        <v>40</v>
      </c>
      <c r="C30" s="9">
        <f>янв!G27+фев!G27+мар!G27+апр!G27+май!G27+июнь!G27+июль!G27+авг!G27+сен!G27+окт!G27+ноя!G27+дек!G27</f>
        <v>194902.587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21" customFormat="1" x14ac:dyDescent="0.25">
      <c r="A31" s="71" t="s">
        <v>42</v>
      </c>
      <c r="B31" s="72"/>
      <c r="C31" s="9">
        <f>SUM(C11:C30)</f>
        <v>1602212.7146000001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29" customFormat="1" x14ac:dyDescent="0.25">
      <c r="A32" s="42" t="s">
        <v>41</v>
      </c>
      <c r="B32" s="42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3" customFormat="1" ht="56.25" customHeight="1" x14ac:dyDescent="0.25">
      <c r="A33" s="22" t="s">
        <v>0</v>
      </c>
      <c r="B33" s="50" t="s">
        <v>1</v>
      </c>
      <c r="C33" s="48" t="s">
        <v>69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3" customFormat="1" ht="27.75" customHeight="1" x14ac:dyDescent="0.25">
      <c r="A34" s="22">
        <v>1</v>
      </c>
      <c r="B34" s="24" t="s">
        <v>41</v>
      </c>
      <c r="C34" s="9">
        <f>янв!G31+фев!G31+мар!G31+апр!G31+май!G31+июнь!G31+июль!G31+авг!G31+сен!G31+окт!G31+ноя!G31+дек!G31</f>
        <v>240631.83000000002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s="3" customFormat="1" ht="34.5" customHeight="1" x14ac:dyDescent="0.25">
      <c r="A35" s="40">
        <v>2</v>
      </c>
      <c r="B35" s="41" t="s">
        <v>6</v>
      </c>
      <c r="C35" s="9">
        <f>янв!G32+фев!G32+мар!G32+апр!G32+май!G32+июнь!G32+июль!G32+авг!G32+сен!G32+окт!G32+ноя!G32+дек!G32</f>
        <v>52632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s="3" customFormat="1" ht="27.75" customHeight="1" x14ac:dyDescent="0.25">
      <c r="A36" s="40">
        <v>3</v>
      </c>
      <c r="B36" s="41" t="s">
        <v>8</v>
      </c>
      <c r="C36" s="9">
        <f>янв!G33+фев!G33+мар!G33+апр!G33+май!G33+июнь!G33+июль!G33+авг!G33+сен!G33+окт!G33+ноя!G33+дек!G33</f>
        <v>37980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s="26" customFormat="1" x14ac:dyDescent="0.25">
      <c r="A37" s="74"/>
      <c r="B37" s="74"/>
      <c r="C37" s="9">
        <f>SUM(C34:C36)</f>
        <v>331243.83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s="21" customFormat="1" x14ac:dyDescent="0.25">
      <c r="A38" s="71" t="s">
        <v>48</v>
      </c>
      <c r="B38" s="71"/>
      <c r="C38" s="9">
        <f>C37+C31</f>
        <v>1933456.5446000001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34" customFormat="1" ht="24" customHeight="1" x14ac:dyDescent="0.3">
      <c r="A39" s="51"/>
      <c r="B39" s="52" t="s">
        <v>70</v>
      </c>
      <c r="C39" s="62">
        <f>C4-C38+C5</f>
        <v>233927.26539999992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34" customFormat="1" ht="26.25" customHeight="1" x14ac:dyDescent="0.3">
      <c r="A40" s="75"/>
      <c r="B40" s="66"/>
      <c r="C40" s="66"/>
    </row>
    <row r="41" spans="1:35" s="34" customFormat="1" ht="21.75" customHeight="1" x14ac:dyDescent="0.3">
      <c r="A41" s="65"/>
      <c r="B41" s="66"/>
      <c r="C41" s="66"/>
    </row>
    <row r="42" spans="1:35" s="34" customFormat="1" ht="23.25" customHeight="1" x14ac:dyDescent="0.3">
      <c r="A42" s="65"/>
      <c r="B42" s="66"/>
      <c r="C42" s="66"/>
    </row>
    <row r="43" spans="1:35" s="34" customFormat="1" ht="42.75" customHeight="1" x14ac:dyDescent="0.3">
      <c r="A43" s="65"/>
      <c r="B43" s="77"/>
      <c r="C43" s="77"/>
    </row>
    <row r="44" spans="1:35" s="34" customFormat="1" ht="18.75" x14ac:dyDescent="0.3">
      <c r="A44" s="38"/>
      <c r="B44" s="38"/>
      <c r="C44" s="55"/>
    </row>
    <row r="45" spans="1:35" s="34" customFormat="1" ht="18.75" x14ac:dyDescent="0.3">
      <c r="A45" s="38"/>
      <c r="B45" s="38"/>
      <c r="C45" s="55"/>
    </row>
    <row r="46" spans="1:35" s="34" customFormat="1" ht="18.75" x14ac:dyDescent="0.3">
      <c r="A46" s="38"/>
      <c r="B46" s="38"/>
      <c r="C46" s="55"/>
    </row>
    <row r="47" spans="1:35" s="34" customFormat="1" ht="18.75" x14ac:dyDescent="0.3">
      <c r="A47" s="38"/>
      <c r="B47" s="38"/>
      <c r="C47" s="55"/>
    </row>
    <row r="48" spans="1:35" s="34" customFormat="1" ht="18.75" x14ac:dyDescent="0.3">
      <c r="A48" s="38"/>
      <c r="B48" s="38"/>
      <c r="C48" s="55"/>
    </row>
    <row r="49" spans="1:2" ht="18" x14ac:dyDescent="0.25">
      <c r="A49" s="39"/>
      <c r="B49" s="39"/>
    </row>
    <row r="50" spans="1:2" ht="18" x14ac:dyDescent="0.25">
      <c r="A50" s="39"/>
      <c r="B50" s="39"/>
    </row>
    <row r="51" spans="1:2" ht="18" x14ac:dyDescent="0.25">
      <c r="A51" s="39"/>
      <c r="B51" s="39"/>
    </row>
    <row r="52" spans="1:2" ht="18" x14ac:dyDescent="0.25">
      <c r="A52" s="39"/>
      <c r="B52" s="39"/>
    </row>
    <row r="53" spans="1:2" ht="18" x14ac:dyDescent="0.25">
      <c r="A53" s="39"/>
      <c r="B53" s="39"/>
    </row>
  </sheetData>
  <mergeCells count="8">
    <mergeCell ref="A43:C43"/>
    <mergeCell ref="B2:C2"/>
    <mergeCell ref="A31:B31"/>
    <mergeCell ref="A37:B37"/>
    <mergeCell ref="A38:B38"/>
    <mergeCell ref="A40:C40"/>
    <mergeCell ref="A41:C41"/>
    <mergeCell ref="A42:C42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6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74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44620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64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65</v>
      </c>
      <c r="C27" s="14" t="s">
        <v>10</v>
      </c>
      <c r="D27" s="15">
        <v>1.67</v>
      </c>
      <c r="E27" s="8">
        <v>9456.7000000000007</v>
      </c>
      <c r="F27" s="11" t="s">
        <v>21</v>
      </c>
      <c r="G27" s="9">
        <f t="shared" si="1"/>
        <v>15792.689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133449.29459999999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f>5510.34+6921.87</f>
        <v>12432.21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12432.21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145881.50459999999</v>
      </c>
    </row>
    <row r="36" spans="1:7" s="34" customFormat="1" ht="26.25" customHeight="1" x14ac:dyDescent="0.3">
      <c r="A36" s="75" t="s">
        <v>73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75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62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5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77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44651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64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65</v>
      </c>
      <c r="C27" s="14" t="s">
        <v>10</v>
      </c>
      <c r="D27" s="15">
        <v>1.67</v>
      </c>
      <c r="E27" s="8">
        <v>9456.7000000000007</v>
      </c>
      <c r="F27" s="11" t="s">
        <v>21</v>
      </c>
      <c r="G27" s="9">
        <f t="shared" si="1"/>
        <v>15792.689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133449.29459999999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23514.22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23514.22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156963.51459999999</v>
      </c>
    </row>
    <row r="36" spans="1:7" s="34" customFormat="1" ht="26.25" customHeight="1" x14ac:dyDescent="0.3">
      <c r="A36" s="75" t="s">
        <v>76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78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62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80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44681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65</v>
      </c>
      <c r="C27" s="14" t="s">
        <v>10</v>
      </c>
      <c r="D27" s="15">
        <v>1.67</v>
      </c>
      <c r="E27" s="8">
        <v>9456.7000000000007</v>
      </c>
      <c r="F27" s="11" t="s">
        <v>21</v>
      </c>
      <c r="G27" s="9">
        <f t="shared" si="1"/>
        <v>15792.689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133449.29459999999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23076.85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23076.85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156526.1446</v>
      </c>
    </row>
    <row r="36" spans="1:7" s="34" customFormat="1" ht="26.25" customHeight="1" x14ac:dyDescent="0.3">
      <c r="A36" s="75" t="s">
        <v>79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81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2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84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44712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65</v>
      </c>
      <c r="C27" s="14" t="s">
        <v>10</v>
      </c>
      <c r="D27" s="15">
        <v>1.67</v>
      </c>
      <c r="E27" s="8">
        <v>9456.7000000000007</v>
      </c>
      <c r="F27" s="11" t="s">
        <v>21</v>
      </c>
      <c r="G27" s="9">
        <f t="shared" si="1"/>
        <v>15792.689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133449.29459999999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37931.760000000002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37931.760000000002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171381.0546</v>
      </c>
    </row>
    <row r="36" spans="1:7" s="34" customFormat="1" ht="26.25" customHeight="1" x14ac:dyDescent="0.3">
      <c r="A36" s="75" t="s">
        <v>85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86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8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88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44742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65</v>
      </c>
      <c r="C27" s="14" t="s">
        <v>10</v>
      </c>
      <c r="D27" s="15">
        <v>1.67</v>
      </c>
      <c r="E27" s="8">
        <v>9456.7000000000007</v>
      </c>
      <c r="F27" s="11" t="s">
        <v>21</v>
      </c>
      <c r="G27" s="9">
        <f t="shared" si="1"/>
        <v>15792.689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133449.29459999999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73115.22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73115.22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206564.51459999999</v>
      </c>
    </row>
    <row r="36" spans="1:7" s="34" customFormat="1" ht="26.25" customHeight="1" x14ac:dyDescent="0.3">
      <c r="A36" s="75" t="s">
        <v>87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92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2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89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44773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90</v>
      </c>
      <c r="C27" s="14" t="s">
        <v>10</v>
      </c>
      <c r="D27" s="15">
        <v>1.74</v>
      </c>
      <c r="E27" s="8">
        <v>9456.7000000000007</v>
      </c>
      <c r="F27" s="11" t="s">
        <v>21</v>
      </c>
      <c r="G27" s="9">
        <f t="shared" si="1"/>
        <v>16454.657999999999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134111.26359999998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20114.990000000002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20114.990000000002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154226.25359999997</v>
      </c>
    </row>
    <row r="36" spans="1:7" s="34" customFormat="1" ht="26.25" customHeight="1" x14ac:dyDescent="0.3">
      <c r="A36" s="75" t="s">
        <v>91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93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2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96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44804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90</v>
      </c>
      <c r="C27" s="14" t="s">
        <v>10</v>
      </c>
      <c r="D27" s="15">
        <v>1.74</v>
      </c>
      <c r="E27" s="8">
        <v>9456.7000000000007</v>
      </c>
      <c r="F27" s="11" t="s">
        <v>21</v>
      </c>
      <c r="G27" s="9">
        <f t="shared" si="1"/>
        <v>16454.657999999999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134111.26359999998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1607.01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f>D32*E32</f>
        <v>52632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f>D33*E33</f>
        <v>37980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92219.010000000009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226330.27359999999</v>
      </c>
    </row>
    <row r="36" spans="1:7" s="34" customFormat="1" ht="26.25" customHeight="1" x14ac:dyDescent="0.3">
      <c r="A36" s="75" t="s">
        <v>97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98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16" zoomScale="85" zoomScaleNormal="85" zoomScaleSheetLayoutView="5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6.5703125" style="16" customWidth="1"/>
    <col min="7" max="7" width="18.7109375" style="1" customWidth="1"/>
    <col min="8" max="8" width="9.140625" style="1" customWidth="1"/>
    <col min="9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2" customHeight="1" x14ac:dyDescent="0.25">
      <c r="B2" s="67" t="s">
        <v>99</v>
      </c>
      <c r="C2" s="67"/>
      <c r="D2" s="67"/>
      <c r="E2" s="67"/>
      <c r="F2" s="67"/>
      <c r="G2" s="67"/>
    </row>
    <row r="3" spans="1:7" s="33" customFormat="1" ht="21" customHeight="1" x14ac:dyDescent="0.25">
      <c r="A3" s="31"/>
      <c r="B3" s="32" t="s">
        <v>50</v>
      </c>
      <c r="C3" s="31"/>
      <c r="D3" s="31"/>
      <c r="E3" s="31"/>
      <c r="F3" s="31"/>
      <c r="G3" s="57">
        <v>44834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92.25" customHeight="1" x14ac:dyDescent="0.3">
      <c r="A5" s="68" t="s">
        <v>83</v>
      </c>
      <c r="B5" s="66"/>
      <c r="C5" s="66"/>
      <c r="D5" s="66"/>
      <c r="E5" s="66"/>
      <c r="F5" s="66"/>
      <c r="G5" s="66"/>
    </row>
    <row r="6" spans="1:7" s="27" customFormat="1" ht="63" customHeight="1" x14ac:dyDescent="0.3">
      <c r="A6" s="69" t="s">
        <v>57</v>
      </c>
      <c r="B6" s="70"/>
      <c r="C6" s="70"/>
      <c r="D6" s="70"/>
      <c r="E6" s="70"/>
      <c r="F6" s="70"/>
      <c r="G6" s="70"/>
    </row>
    <row r="7" spans="1:7" ht="37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2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9456.7000000000007</v>
      </c>
      <c r="F8" s="5" t="s">
        <v>11</v>
      </c>
      <c r="G8" s="9">
        <f>D8*E8</f>
        <v>3215.2780000000007</v>
      </c>
    </row>
    <row r="9" spans="1:7" ht="51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9456.7000000000007</v>
      </c>
      <c r="F9" s="5" t="s">
        <v>11</v>
      </c>
      <c r="G9" s="9">
        <f t="shared" ref="G9:G27" si="1">D9*E9</f>
        <v>756.53600000000006</v>
      </c>
    </row>
    <row r="10" spans="1:7" ht="47.25" x14ac:dyDescent="0.25">
      <c r="A10" s="4">
        <f t="shared" si="0"/>
        <v>3</v>
      </c>
      <c r="B10" s="7" t="s">
        <v>13</v>
      </c>
      <c r="C10" s="4" t="s">
        <v>12</v>
      </c>
      <c r="D10" s="8">
        <v>0.17</v>
      </c>
      <c r="E10" s="8">
        <v>9456.7000000000007</v>
      </c>
      <c r="F10" s="5" t="s">
        <v>11</v>
      </c>
      <c r="G10" s="9">
        <f t="shared" si="1"/>
        <v>1607.6390000000004</v>
      </c>
    </row>
    <row r="11" spans="1:7" ht="54.75" customHeight="1" x14ac:dyDescent="0.25">
      <c r="A11" s="4">
        <f t="shared" si="0"/>
        <v>4</v>
      </c>
      <c r="B11" s="7" t="s">
        <v>14</v>
      </c>
      <c r="C11" s="4" t="s">
        <v>15</v>
      </c>
      <c r="D11" s="8">
        <v>7.0000000000000007E-2</v>
      </c>
      <c r="E11" s="8">
        <v>9456.7000000000007</v>
      </c>
      <c r="F11" s="5" t="s">
        <v>11</v>
      </c>
      <c r="G11" s="9">
        <f t="shared" si="1"/>
        <v>661.96900000000016</v>
      </c>
    </row>
    <row r="12" spans="1:7" ht="78.75" x14ac:dyDescent="0.25">
      <c r="A12" s="4">
        <f t="shared" si="0"/>
        <v>5</v>
      </c>
      <c r="B12" s="7" t="s">
        <v>16</v>
      </c>
      <c r="C12" s="4" t="s">
        <v>17</v>
      </c>
      <c r="D12" s="8">
        <v>0.04</v>
      </c>
      <c r="E12" s="8">
        <v>9456.7000000000007</v>
      </c>
      <c r="F12" s="5" t="s">
        <v>11</v>
      </c>
      <c r="G12" s="9">
        <f t="shared" si="1"/>
        <v>378.26800000000003</v>
      </c>
    </row>
    <row r="13" spans="1:7" ht="63" x14ac:dyDescent="0.25">
      <c r="A13" s="4">
        <f t="shared" si="0"/>
        <v>6</v>
      </c>
      <c r="B13" s="7" t="s">
        <v>19</v>
      </c>
      <c r="C13" s="4" t="s">
        <v>20</v>
      </c>
      <c r="D13" s="8">
        <v>0.21</v>
      </c>
      <c r="E13" s="8">
        <v>9456.7000000000007</v>
      </c>
      <c r="F13" s="5" t="s">
        <v>11</v>
      </c>
      <c r="G13" s="9">
        <f t="shared" si="1"/>
        <v>1985.9070000000002</v>
      </c>
    </row>
    <row r="14" spans="1:7" ht="47.25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9456.7000000000007</v>
      </c>
      <c r="F14" s="5" t="s">
        <v>11</v>
      </c>
      <c r="G14" s="9">
        <f t="shared" si="1"/>
        <v>1796.7730000000001</v>
      </c>
    </row>
    <row r="15" spans="1:7" ht="55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9456.7000000000007</v>
      </c>
      <c r="F15" s="5" t="s">
        <v>11</v>
      </c>
      <c r="G15" s="9">
        <f t="shared" si="1"/>
        <v>1891.3400000000001</v>
      </c>
    </row>
    <row r="16" spans="1:7" ht="33" customHeight="1" x14ac:dyDescent="0.25">
      <c r="A16" s="4">
        <f t="shared" si="0"/>
        <v>9</v>
      </c>
      <c r="B16" s="7" t="s">
        <v>24</v>
      </c>
      <c r="C16" s="4" t="s">
        <v>10</v>
      </c>
      <c r="D16" s="8">
        <v>0.54</v>
      </c>
      <c r="E16" s="8">
        <v>9456.7000000000007</v>
      </c>
      <c r="F16" s="11" t="s">
        <v>46</v>
      </c>
      <c r="G16" s="9">
        <f t="shared" si="1"/>
        <v>5106.6180000000004</v>
      </c>
    </row>
    <row r="17" spans="1:7" ht="33" customHeight="1" x14ac:dyDescent="0.25">
      <c r="A17" s="4">
        <f t="shared" si="0"/>
        <v>10</v>
      </c>
      <c r="B17" s="7" t="s">
        <v>25</v>
      </c>
      <c r="C17" s="4" t="s">
        <v>10</v>
      </c>
      <c r="D17" s="8">
        <v>0.46</v>
      </c>
      <c r="E17" s="8">
        <v>9456.7000000000007</v>
      </c>
      <c r="F17" s="11" t="s">
        <v>46</v>
      </c>
      <c r="G17" s="9">
        <f t="shared" si="1"/>
        <v>4350.0820000000003</v>
      </c>
    </row>
    <row r="18" spans="1:7" ht="41.25" customHeight="1" x14ac:dyDescent="0.25">
      <c r="A18" s="4">
        <f t="shared" si="0"/>
        <v>11</v>
      </c>
      <c r="B18" s="7" t="s">
        <v>26</v>
      </c>
      <c r="C18" s="4" t="s">
        <v>22</v>
      </c>
      <c r="D18" s="8">
        <v>0.05</v>
      </c>
      <c r="E18" s="8">
        <v>9456.7000000000007</v>
      </c>
      <c r="F18" s="5" t="s">
        <v>27</v>
      </c>
      <c r="G18" s="9">
        <f t="shared" si="1"/>
        <v>472.83500000000004</v>
      </c>
    </row>
    <row r="19" spans="1:7" ht="81.599999999999994" customHeight="1" x14ac:dyDescent="0.25">
      <c r="A19" s="4">
        <f t="shared" si="0"/>
        <v>12</v>
      </c>
      <c r="B19" s="7" t="s">
        <v>28</v>
      </c>
      <c r="C19" s="4" t="s">
        <v>22</v>
      </c>
      <c r="D19" s="8">
        <v>0.08</v>
      </c>
      <c r="E19" s="8">
        <v>9456.7000000000007</v>
      </c>
      <c r="F19" s="5" t="s">
        <v>58</v>
      </c>
      <c r="G19" s="9">
        <f t="shared" si="1"/>
        <v>756.53600000000006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0.42</v>
      </c>
      <c r="E20" s="8">
        <v>9456.7000000000007</v>
      </c>
      <c r="F20" s="5" t="s">
        <v>18</v>
      </c>
      <c r="G20" s="9">
        <f t="shared" si="1"/>
        <v>3971.8140000000003</v>
      </c>
    </row>
    <row r="21" spans="1:7" ht="31.5" x14ac:dyDescent="0.25">
      <c r="A21" s="4">
        <f t="shared" si="0"/>
        <v>14</v>
      </c>
      <c r="B21" s="20" t="s">
        <v>43</v>
      </c>
      <c r="C21" s="4" t="s">
        <v>31</v>
      </c>
      <c r="D21" s="8">
        <v>1.35</v>
      </c>
      <c r="E21" s="8">
        <v>9456.7000000000007</v>
      </c>
      <c r="F21" s="11" t="s">
        <v>46</v>
      </c>
      <c r="G21" s="9">
        <f>D21*E21</f>
        <v>12766.545000000002</v>
      </c>
    </row>
    <row r="22" spans="1:7" ht="47.25" x14ac:dyDescent="0.25">
      <c r="A22" s="4">
        <f t="shared" si="0"/>
        <v>15</v>
      </c>
      <c r="B22" s="20" t="s">
        <v>61</v>
      </c>
      <c r="C22" s="4" t="s">
        <v>32</v>
      </c>
      <c r="D22" s="8">
        <v>2.39</v>
      </c>
      <c r="E22" s="8">
        <v>9456.7000000000007</v>
      </c>
      <c r="F22" s="5" t="s">
        <v>33</v>
      </c>
      <c r="G22" s="9">
        <f>D22*E22</f>
        <v>22601.513000000003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4</v>
      </c>
      <c r="F23" s="11" t="s">
        <v>46</v>
      </c>
      <c r="G23" s="9">
        <f t="shared" si="1"/>
        <v>25359.193600000002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9456.7000000000007</v>
      </c>
      <c r="F24" s="11" t="s">
        <v>46</v>
      </c>
      <c r="G24" s="9">
        <f t="shared" si="1"/>
        <v>16170.957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9456.7000000000007</v>
      </c>
      <c r="F25" s="11" t="s">
        <v>46</v>
      </c>
      <c r="G25" s="9">
        <f t="shared" si="1"/>
        <v>1323.9380000000003</v>
      </c>
    </row>
    <row r="26" spans="1:7" ht="33.7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1.32</v>
      </c>
      <c r="E26" s="8">
        <v>9456.7000000000007</v>
      </c>
      <c r="F26" s="11" t="s">
        <v>46</v>
      </c>
      <c r="G26" s="9">
        <f t="shared" si="1"/>
        <v>12482.844000000001</v>
      </c>
    </row>
    <row r="27" spans="1:7" s="3" customFormat="1" ht="63" x14ac:dyDescent="0.25">
      <c r="A27" s="17">
        <f t="shared" si="0"/>
        <v>20</v>
      </c>
      <c r="B27" s="19" t="s">
        <v>90</v>
      </c>
      <c r="C27" s="14" t="s">
        <v>10</v>
      </c>
      <c r="D27" s="15">
        <v>1.74</v>
      </c>
      <c r="E27" s="8">
        <v>9456.7000000000007</v>
      </c>
      <c r="F27" s="11" t="s">
        <v>21</v>
      </c>
      <c r="G27" s="9">
        <f t="shared" si="1"/>
        <v>16454.657999999999</v>
      </c>
    </row>
    <row r="28" spans="1:7" s="21" customFormat="1" x14ac:dyDescent="0.25">
      <c r="A28" s="71" t="s">
        <v>42</v>
      </c>
      <c r="B28" s="72"/>
      <c r="C28" s="71"/>
      <c r="D28" s="71"/>
      <c r="E28" s="71"/>
      <c r="F28" s="71"/>
      <c r="G28" s="58">
        <f>SUM(G8:G27)+0.02</f>
        <v>134111.26359999998</v>
      </c>
    </row>
    <row r="29" spans="1:7" s="3" customFormat="1" x14ac:dyDescent="0.25">
      <c r="A29" s="73" t="s">
        <v>41</v>
      </c>
      <c r="B29" s="73"/>
      <c r="C29" s="73"/>
      <c r="D29" s="73"/>
      <c r="E29" s="73"/>
      <c r="F29" s="73"/>
      <c r="G29" s="73"/>
    </row>
    <row r="30" spans="1:7" s="3" customFormat="1" ht="4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41</v>
      </c>
      <c r="C31" s="25"/>
      <c r="D31" s="15"/>
      <c r="E31" s="22"/>
      <c r="F31" s="23" t="s">
        <v>59</v>
      </c>
      <c r="G31" s="59">
        <v>4265.33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3600</v>
      </c>
      <c r="F32" s="23" t="s">
        <v>60</v>
      </c>
      <c r="G32" s="59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3600</v>
      </c>
      <c r="F33" s="23" t="s">
        <v>60</v>
      </c>
      <c r="G33" s="59">
        <v>0</v>
      </c>
    </row>
    <row r="34" spans="1:7" s="26" customFormat="1" x14ac:dyDescent="0.25">
      <c r="A34" s="74" t="s">
        <v>42</v>
      </c>
      <c r="B34" s="74"/>
      <c r="C34" s="74"/>
      <c r="D34" s="74"/>
      <c r="E34" s="74"/>
      <c r="F34" s="74"/>
      <c r="G34" s="60">
        <f>SUM(G31:G33)</f>
        <v>4265.33</v>
      </c>
    </row>
    <row r="35" spans="1:7" s="21" customFormat="1" x14ac:dyDescent="0.25">
      <c r="A35" s="71" t="s">
        <v>48</v>
      </c>
      <c r="B35" s="71"/>
      <c r="C35" s="71"/>
      <c r="D35" s="71"/>
      <c r="E35" s="71"/>
      <c r="F35" s="71"/>
      <c r="G35" s="56">
        <f>G34+G28</f>
        <v>138376.59359999996</v>
      </c>
    </row>
    <row r="36" spans="1:7" s="34" customFormat="1" ht="26.25" customHeight="1" x14ac:dyDescent="0.3">
      <c r="A36" s="75" t="s">
        <v>100</v>
      </c>
      <c r="B36" s="76"/>
      <c r="C36" s="76"/>
      <c r="D36" s="76"/>
      <c r="E36" s="76"/>
      <c r="F36" s="76"/>
      <c r="G36" s="76"/>
    </row>
    <row r="37" spans="1:7" s="34" customFormat="1" ht="22.5" customHeight="1" x14ac:dyDescent="0.3">
      <c r="A37" s="75" t="s">
        <v>101</v>
      </c>
      <c r="B37" s="66"/>
      <c r="C37" s="66"/>
      <c r="D37" s="66"/>
      <c r="E37" s="66"/>
      <c r="F37" s="66"/>
      <c r="G37" s="66"/>
    </row>
    <row r="38" spans="1:7" s="34" customFormat="1" ht="21.75" customHeight="1" x14ac:dyDescent="0.3">
      <c r="A38" s="65" t="s">
        <v>51</v>
      </c>
      <c r="B38" s="66"/>
      <c r="C38" s="66"/>
      <c r="D38" s="66"/>
      <c r="E38" s="66"/>
      <c r="F38" s="66"/>
      <c r="G38" s="66"/>
    </row>
    <row r="39" spans="1:7" s="34" customFormat="1" ht="23.25" customHeight="1" x14ac:dyDescent="0.3">
      <c r="A39" s="65" t="s">
        <v>52</v>
      </c>
      <c r="B39" s="66"/>
      <c r="C39" s="66"/>
      <c r="D39" s="66"/>
      <c r="E39" s="66"/>
      <c r="F39" s="66"/>
      <c r="G39" s="66"/>
    </row>
    <row r="40" spans="1:7" s="34" customFormat="1" ht="24" customHeight="1" x14ac:dyDescent="0.3">
      <c r="A40" s="65" t="s">
        <v>53</v>
      </c>
      <c r="B40" s="66"/>
      <c r="C40" s="66"/>
      <c r="D40" s="66"/>
      <c r="E40" s="66"/>
      <c r="F40" s="66"/>
      <c r="G40" s="66"/>
    </row>
    <row r="41" spans="1:7" s="34" customFormat="1" x14ac:dyDescent="0.25">
      <c r="C41" s="34" t="s">
        <v>54</v>
      </c>
      <c r="F41" s="35"/>
      <c r="G41" s="36"/>
    </row>
    <row r="42" spans="1:7" s="34" customFormat="1" x14ac:dyDescent="0.25">
      <c r="F42" s="35"/>
      <c r="G42" s="36"/>
    </row>
    <row r="43" spans="1:7" s="34" customFormat="1" x14ac:dyDescent="0.25">
      <c r="B43" s="34" t="s">
        <v>55</v>
      </c>
      <c r="C43" s="34" t="s">
        <v>63</v>
      </c>
      <c r="F43" s="37"/>
      <c r="G43" s="36"/>
    </row>
    <row r="44" spans="1:7" s="34" customFormat="1" x14ac:dyDescent="0.25">
      <c r="F44" s="35"/>
      <c r="G44" s="36"/>
    </row>
    <row r="45" spans="1:7" s="34" customFormat="1" x14ac:dyDescent="0.25">
      <c r="B45" s="34" t="s">
        <v>56</v>
      </c>
      <c r="C45" s="34" t="s">
        <v>82</v>
      </c>
      <c r="F45" s="37"/>
      <c r="G45" s="36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70866141732283472" top="0.15748031496062992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2023-01-31T07:08:45Z</dcterms:modified>
</cp:coreProperties>
</file>