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240" yWindow="105" windowWidth="14805" windowHeight="8010"/>
  </bookViews>
  <sheets>
    <sheet name="Лист1" sheetId="1" r:id="rId1"/>
  </sheets>
  <definedNames>
    <definedName name="_xlnm.Print_Area" localSheetId="0">Лист1!$A$1:$M$43</definedName>
  </definedNames>
  <calcPr calcId="125725"/>
</workbook>
</file>

<file path=xl/calcChain.xml><?xml version="1.0" encoding="utf-8"?>
<calcChain xmlns="http://schemas.openxmlformats.org/spreadsheetml/2006/main">
  <c r="N27" i="1"/>
  <c r="D32"/>
  <c r="N32" s="1"/>
  <c r="D31"/>
  <c r="N31" s="1"/>
  <c r="N30"/>
  <c r="N25"/>
  <c r="N26"/>
  <c r="N24"/>
  <c r="D23"/>
  <c r="N22"/>
  <c r="N21"/>
  <c r="N20"/>
  <c r="N9"/>
  <c r="N10"/>
  <c r="N11"/>
  <c r="N12"/>
  <c r="N13"/>
  <c r="N14"/>
  <c r="N15"/>
  <c r="N16"/>
  <c r="N17"/>
  <c r="N18"/>
  <c r="N19"/>
  <c r="N8"/>
  <c r="H32"/>
  <c r="I32" s="1"/>
  <c r="J32" s="1"/>
  <c r="N23"/>
  <c r="K37"/>
  <c r="L37"/>
  <c r="M37"/>
  <c r="K34"/>
  <c r="L34"/>
  <c r="M34"/>
  <c r="K33"/>
  <c r="L33"/>
  <c r="M33"/>
  <c r="K27"/>
  <c r="L27"/>
  <c r="M27"/>
  <c r="H21"/>
  <c r="I21"/>
  <c r="J21" s="1"/>
  <c r="H22"/>
  <c r="I22" s="1"/>
  <c r="J22" s="1"/>
  <c r="L22"/>
  <c r="M22"/>
  <c r="L21"/>
  <c r="M21"/>
  <c r="L20"/>
  <c r="H36"/>
  <c r="I36" s="1"/>
  <c r="I30"/>
  <c r="J30"/>
  <c r="A32"/>
  <c r="H8"/>
  <c r="I8"/>
  <c r="J8" s="1"/>
  <c r="H9"/>
  <c r="I9"/>
  <c r="J9" s="1"/>
  <c r="H10"/>
  <c r="I10" s="1"/>
  <c r="H11"/>
  <c r="I11"/>
  <c r="J11" s="1"/>
  <c r="H12"/>
  <c r="I12" s="1"/>
  <c r="J12" s="1"/>
  <c r="H13"/>
  <c r="I13"/>
  <c r="J13" s="1"/>
  <c r="H14"/>
  <c r="I14" s="1"/>
  <c r="J14" s="1"/>
  <c r="H15"/>
  <c r="I15"/>
  <c r="J15" s="1"/>
  <c r="H16"/>
  <c r="I16" s="1"/>
  <c r="J16" s="1"/>
  <c r="H17"/>
  <c r="I17"/>
  <c r="J17" s="1"/>
  <c r="H18"/>
  <c r="I18" s="1"/>
  <c r="J18" s="1"/>
  <c r="H19"/>
  <c r="I19"/>
  <c r="J19" s="1"/>
  <c r="H20"/>
  <c r="I20" s="1"/>
  <c r="J20" s="1"/>
  <c r="H23"/>
  <c r="I23" s="1"/>
  <c r="J23" s="1"/>
  <c r="H24"/>
  <c r="I24" s="1"/>
  <c r="J24" s="1"/>
  <c r="H25"/>
  <c r="I25"/>
  <c r="J25" s="1"/>
  <c r="H26"/>
  <c r="I26" s="1"/>
  <c r="J26" s="1"/>
  <c r="A9"/>
  <c r="A10"/>
  <c r="A11" s="1"/>
  <c r="A12" s="1"/>
  <c r="A13" s="1"/>
  <c r="A14" s="1"/>
  <c r="A15" s="1"/>
  <c r="A16" s="1"/>
  <c r="A17" s="1"/>
  <c r="A18" s="1"/>
  <c r="A19" s="1"/>
  <c r="A20" s="1"/>
  <c r="A21" s="1"/>
  <c r="A22" s="1"/>
  <c r="A23" s="1"/>
  <c r="A24" s="1"/>
  <c r="A25" s="1"/>
  <c r="A26" s="1"/>
  <c r="H31" l="1"/>
  <c r="I31" s="1"/>
  <c r="J31" s="1"/>
  <c r="N33" s="1"/>
  <c r="I33"/>
  <c r="J10"/>
  <c r="J27" s="1"/>
  <c r="I27"/>
  <c r="H27"/>
  <c r="J36"/>
  <c r="I34" l="1"/>
  <c r="G34" s="1"/>
  <c r="G37" s="1"/>
  <c r="N34"/>
  <c r="N37" s="1"/>
  <c r="I37"/>
  <c r="J33"/>
  <c r="J34" s="1"/>
  <c r="J37" s="1"/>
</calcChain>
</file>

<file path=xl/sharedStrings.xml><?xml version="1.0" encoding="utf-8"?>
<sst xmlns="http://schemas.openxmlformats.org/spreadsheetml/2006/main" count="104" uniqueCount="66">
  <si>
    <t>более 5 эт.</t>
  </si>
  <si>
    <t>Приложение № ___  к договору управления МКД</t>
  </si>
  <si>
    <t xml:space="preserve"> Площадь МКД</t>
  </si>
  <si>
    <t>Содержание общего имущества и управление МКД</t>
  </si>
  <si>
    <t>№</t>
  </si>
  <si>
    <t>Наименование работы</t>
  </si>
  <si>
    <t>ед.изм.</t>
  </si>
  <si>
    <t>цена (руб.)</t>
  </si>
  <si>
    <t>объем</t>
  </si>
  <si>
    <t>Итого стоимость в руб. в год</t>
  </si>
  <si>
    <t>Итого стоимость в месяц, руб.</t>
  </si>
  <si>
    <t>Гидравлические испытания системы отопления</t>
  </si>
  <si>
    <t>1 метр трубопровода</t>
  </si>
  <si>
    <t>Промывка системы отопления</t>
  </si>
  <si>
    <t>Техническое обслуживание инженерных сетей входящих в состав общего имущества многоквартирных жилых домов</t>
  </si>
  <si>
    <t>1 кв.м.общ.пл.</t>
  </si>
  <si>
    <t>Согласно правилам и нормам обслуживания жилого фонда</t>
  </si>
  <si>
    <t>1 кв.м кровли( ст-ть пересчитана на 1 кв.м. об.пл.)</t>
  </si>
  <si>
    <t>Техническое обслуживание мягкой кровли</t>
  </si>
  <si>
    <t>Техническое обслуживание ГЩВУ (ВРУ)</t>
  </si>
  <si>
    <t>1 ВРУ  ( ст-ть пересчитана на 1 кв.м. об.пл.)</t>
  </si>
  <si>
    <t>Техническое обслуживание системы освещения общего имущества</t>
  </si>
  <si>
    <t>1 кв.м площади вспомогательных помещений ( ст-ть пересчитана на 1 кв.м. об.пл.)</t>
  </si>
  <si>
    <t>1 раз в год</t>
  </si>
  <si>
    <t xml:space="preserve">Техническое обслуживание электрических сетей и их оборудования на лестничных клетках </t>
  </si>
  <si>
    <t>1 кв.м лестничных клеток ( ст-ть пересчитана на 1 кв.м. об.пл.)</t>
  </si>
  <si>
    <t>ежемесячно</t>
  </si>
  <si>
    <t>1 кв.м.общей площади</t>
  </si>
  <si>
    <t>Осмотр наружных конструкций панельного дома</t>
  </si>
  <si>
    <t>дежурство слесарей, электриков</t>
  </si>
  <si>
    <t>Дератизация, дезинсекция</t>
  </si>
  <si>
    <t>4 раза в год</t>
  </si>
  <si>
    <t>Проверка дымоходов и вентканалов</t>
  </si>
  <si>
    <t>Техническое обслуживание внутридомового газового оборудования</t>
  </si>
  <si>
    <t xml:space="preserve">1 кв.м.общ.пл. </t>
  </si>
  <si>
    <t>1 кв.м лестничных клеток</t>
  </si>
  <si>
    <t>1 кв.м асфальта</t>
  </si>
  <si>
    <t>1 раз в  2 суток</t>
  </si>
  <si>
    <t>Содержание, техническое обслуживание и ремонт лифтов</t>
  </si>
  <si>
    <t>1 лифт</t>
  </si>
  <si>
    <t>Услуга по управлению</t>
  </si>
  <si>
    <t>Услуги паспортной службы</t>
  </si>
  <si>
    <t>1 кв.м.общ.жил.пл.</t>
  </si>
  <si>
    <t>Услуги по начислению и сбору платежей, работе с неплательщиками</t>
  </si>
  <si>
    <t>Текущий ремонт</t>
  </si>
  <si>
    <t>по графику</t>
  </si>
  <si>
    <t xml:space="preserve">Примечание: </t>
  </si>
  <si>
    <t>Стоимость на 1 кв м об пл</t>
  </si>
  <si>
    <t>площадь ИО</t>
  </si>
  <si>
    <t>удалить при печати</t>
  </si>
  <si>
    <t>г. Рязань ул. Новаторов д. 9</t>
  </si>
  <si>
    <t xml:space="preserve">Уборка лестничных площадок и маршей </t>
  </si>
  <si>
    <t>данный расчет (плата за содержание) устанавливается на указанный срок, в случае, если собственниками МКД не принимается Приложение № 1 (Перечень и стоимость работ по содержанию, управлению и текущему ремонту общего имущества МКД) , предложенное ООО КА "ИРБИС", проводится индексация платы за содержание в соответствии с условиями Договора управления МКД.</t>
  </si>
  <si>
    <t>Осмотр мест общего пользования</t>
  </si>
  <si>
    <t>Осмотр технических этажей, чердаков и подвальных помещений</t>
  </si>
  <si>
    <t>постоянно</t>
  </si>
  <si>
    <t>Аварийное обслуживание, непредвиденные работы</t>
  </si>
  <si>
    <t>Периодичность</t>
  </si>
  <si>
    <t>Итого:</t>
  </si>
  <si>
    <t>КРСОИ</t>
  </si>
  <si>
    <t>Тариф на 1м2/мес. в руб. без КРСОИ</t>
  </si>
  <si>
    <t>3 раза в год-вентканалы в МКД с газовыми приборами, раз в год-в МКД с электроплитами</t>
  </si>
  <si>
    <t>Подметание прилегающей территории , содержание и уборка контейнерных площадок</t>
  </si>
  <si>
    <t xml:space="preserve">Тариф с КРСОИ  </t>
  </si>
  <si>
    <t>Коммунальные ресурсы потребляемые в целях содержания общего имущества в многоквартирном доме (КРСОИ) с 01.07.2024</t>
  </si>
  <si>
    <t>Расчет платы за услуги (работы)  по содержанию,управлению и текущему ремонту  общего имущества многоквартирного дома  с 01.02.2025 г. (Перечень и стоимость работ по содержанию, управлению и текущему ремонту общего имущества МКД)</t>
  </si>
</sst>
</file>

<file path=xl/styles.xml><?xml version="1.0" encoding="utf-8"?>
<styleSheet xmlns="http://schemas.openxmlformats.org/spreadsheetml/2006/main">
  <numFmts count="1">
    <numFmt numFmtId="164" formatCode="0.00;[Red]0.00"/>
  </numFmts>
  <fonts count="11">
    <font>
      <sz val="11"/>
      <color theme="1"/>
      <name val="Calibri"/>
      <family val="2"/>
      <scheme val="minor"/>
    </font>
    <font>
      <b/>
      <sz val="12"/>
      <name val="Cambria"/>
      <family val="1"/>
      <charset val="204"/>
    </font>
    <font>
      <sz val="12"/>
      <name val="Cambria"/>
      <family val="1"/>
      <charset val="204"/>
    </font>
    <font>
      <b/>
      <sz val="12"/>
      <name val="Cambria"/>
      <family val="1"/>
      <charset val="204"/>
    </font>
    <font>
      <sz val="12"/>
      <name val="Cambria"/>
      <family val="1"/>
      <charset val="204"/>
      <scheme val="major"/>
    </font>
    <font>
      <b/>
      <sz val="12"/>
      <name val="Cambria"/>
      <family val="1"/>
      <charset val="204"/>
      <scheme val="major"/>
    </font>
    <font>
      <b/>
      <sz val="12"/>
      <color theme="1"/>
      <name val="Cambria"/>
      <family val="1"/>
      <charset val="204"/>
      <scheme val="major"/>
    </font>
    <font>
      <i/>
      <sz val="12"/>
      <name val="Cambria"/>
      <family val="1"/>
      <charset val="204"/>
      <scheme val="major"/>
    </font>
    <font>
      <sz val="12"/>
      <color theme="1"/>
      <name val="Cambria"/>
      <family val="1"/>
      <charset val="204"/>
      <scheme val="major"/>
    </font>
    <font>
      <b/>
      <i/>
      <sz val="12"/>
      <color rgb="FFFF0000"/>
      <name val="Cambria"/>
      <family val="1"/>
      <charset val="204"/>
      <scheme val="major"/>
    </font>
    <font>
      <b/>
      <i/>
      <sz val="12"/>
      <color theme="1"/>
      <name val="Cambria"/>
      <family val="1"/>
      <charset val="204"/>
      <scheme val="maj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91">
    <xf numFmtId="0" fontId="0" fillId="0" borderId="0" xfId="0"/>
    <xf numFmtId="0" fontId="4" fillId="0" borderId="0" xfId="0" applyFont="1"/>
    <xf numFmtId="0" fontId="5" fillId="0" borderId="0" xfId="0" applyFont="1" applyFill="1" applyAlignment="1">
      <alignment horizontal="right"/>
    </xf>
    <xf numFmtId="0" fontId="4" fillId="2" borderId="0" xfId="0" applyFont="1" applyFill="1"/>
    <xf numFmtId="0" fontId="6" fillId="0" borderId="0" xfId="0" applyFont="1" applyBorder="1" applyAlignment="1">
      <alignment horizontal="center" vertical="center" wrapText="1"/>
    </xf>
    <xf numFmtId="2" fontId="6" fillId="0" borderId="0" xfId="0" applyNumberFormat="1" applyFont="1" applyFill="1" applyBorder="1" applyAlignment="1">
      <alignment horizontal="center" vertical="center" wrapText="1"/>
    </xf>
    <xf numFmtId="0" fontId="7" fillId="0" borderId="0" xfId="0" applyFont="1" applyBorder="1" applyAlignment="1">
      <alignment horizontal="center"/>
    </xf>
    <xf numFmtId="0" fontId="6" fillId="0" borderId="0" xfId="0" applyFont="1" applyFill="1" applyBorder="1" applyAlignment="1">
      <alignment vertical="center" wrapText="1"/>
    </xf>
    <xf numFmtId="2" fontId="6" fillId="0" borderId="0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justify" vertical="center" wrapText="1"/>
    </xf>
    <xf numFmtId="2" fontId="4" fillId="0" borderId="1" xfId="0" applyNumberFormat="1" applyFont="1" applyBorder="1" applyAlignment="1">
      <alignment horizontal="center" vertical="center" wrapText="1"/>
    </xf>
    <xf numFmtId="4" fontId="4" fillId="0" borderId="1" xfId="0" applyNumberFormat="1" applyFont="1" applyFill="1" applyBorder="1" applyAlignment="1">
      <alignment horizontal="center" vertical="center" wrapText="1"/>
    </xf>
    <xf numFmtId="2" fontId="4" fillId="0" borderId="1" xfId="0" applyNumberFormat="1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justify" wrapText="1"/>
    </xf>
    <xf numFmtId="0" fontId="4" fillId="0" borderId="1" xfId="0" applyFont="1" applyBorder="1" applyAlignment="1">
      <alignment horizontal="center" vertical="center"/>
    </xf>
    <xf numFmtId="2" fontId="4" fillId="2" borderId="1" xfId="0" applyNumberFormat="1" applyFont="1" applyFill="1" applyBorder="1" applyAlignment="1">
      <alignment horizontal="center" vertical="center"/>
    </xf>
    <xf numFmtId="2" fontId="4" fillId="2" borderId="1" xfId="0" applyNumberFormat="1" applyFont="1" applyFill="1" applyBorder="1" applyAlignment="1">
      <alignment horizontal="center" vertical="center" wrapText="1"/>
    </xf>
    <xf numFmtId="0" fontId="4" fillId="0" borderId="0" xfId="0" applyFont="1" applyBorder="1" applyAlignment="1"/>
    <xf numFmtId="0" fontId="4" fillId="0" borderId="0" xfId="0" applyFont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5" fillId="0" borderId="0" xfId="0" applyFont="1" applyBorder="1" applyAlignment="1">
      <alignment horizontal="left"/>
    </xf>
    <xf numFmtId="0" fontId="5" fillId="0" borderId="0" xfId="0" applyFont="1"/>
    <xf numFmtId="0" fontId="5" fillId="0" borderId="0" xfId="0" applyFont="1" applyFill="1" applyBorder="1" applyAlignment="1">
      <alignment horizontal="center"/>
    </xf>
    <xf numFmtId="0" fontId="4" fillId="0" borderId="0" xfId="0" applyFont="1" applyFill="1"/>
    <xf numFmtId="0" fontId="4" fillId="0" borderId="0" xfId="0" applyFont="1" applyBorder="1" applyAlignment="1">
      <alignment horizontal="center"/>
    </xf>
    <xf numFmtId="0" fontId="4" fillId="0" borderId="2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left" vertical="center" wrapText="1"/>
    </xf>
    <xf numFmtId="4" fontId="4" fillId="0" borderId="2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4" fillId="0" borderId="3" xfId="0" applyFont="1" applyBorder="1" applyAlignment="1">
      <alignment horizontal="justify" wrapText="1"/>
    </xf>
    <xf numFmtId="0" fontId="4" fillId="2" borderId="1" xfId="0" applyFont="1" applyFill="1" applyBorder="1" applyAlignment="1">
      <alignment horizontal="justify" vertical="center" wrapText="1"/>
    </xf>
    <xf numFmtId="4" fontId="5" fillId="0" borderId="0" xfId="0" applyNumberFormat="1" applyFont="1" applyBorder="1" applyAlignment="1">
      <alignment horizontal="center"/>
    </xf>
    <xf numFmtId="0" fontId="2" fillId="0" borderId="1" xfId="0" applyFont="1" applyBorder="1" applyAlignment="1">
      <alignment horizontal="justify" vertical="center" wrapText="1"/>
    </xf>
    <xf numFmtId="0" fontId="6" fillId="2" borderId="0" xfId="0" applyFont="1" applyFill="1"/>
    <xf numFmtId="0" fontId="4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left" vertical="center" wrapText="1"/>
    </xf>
    <xf numFmtId="3" fontId="4" fillId="2" borderId="1" xfId="0" applyNumberFormat="1" applyFont="1" applyFill="1" applyBorder="1" applyAlignment="1">
      <alignment horizontal="center" vertical="center" wrapText="1"/>
    </xf>
    <xf numFmtId="4" fontId="4" fillId="2" borderId="1" xfId="0" applyNumberFormat="1" applyFont="1" applyFill="1" applyBorder="1" applyAlignment="1">
      <alignment horizontal="center" vertical="center" wrapText="1"/>
    </xf>
    <xf numFmtId="4" fontId="4" fillId="2" borderId="2" xfId="0" applyNumberFormat="1" applyFont="1" applyFill="1" applyBorder="1" applyAlignment="1">
      <alignment horizontal="center" vertical="center" wrapText="1"/>
    </xf>
    <xf numFmtId="0" fontId="5" fillId="2" borderId="0" xfId="0" applyFont="1" applyFill="1"/>
    <xf numFmtId="2" fontId="6" fillId="3" borderId="2" xfId="0" applyNumberFormat="1" applyFont="1" applyFill="1" applyBorder="1" applyAlignment="1">
      <alignment horizontal="right"/>
    </xf>
    <xf numFmtId="2" fontId="6" fillId="3" borderId="1" xfId="0" applyNumberFormat="1" applyFont="1" applyFill="1" applyBorder="1" applyAlignment="1">
      <alignment horizontal="center"/>
    </xf>
    <xf numFmtId="0" fontId="5" fillId="3" borderId="4" xfId="0" applyFont="1" applyFill="1" applyBorder="1" applyAlignment="1">
      <alignment horizontal="right"/>
    </xf>
    <xf numFmtId="4" fontId="5" fillId="3" borderId="1" xfId="0" applyNumberFormat="1" applyFont="1" applyFill="1" applyBorder="1"/>
    <xf numFmtId="4" fontId="5" fillId="3" borderId="1" xfId="0" applyNumberFormat="1" applyFont="1" applyFill="1" applyBorder="1" applyAlignment="1">
      <alignment horizontal="center" vertical="center"/>
    </xf>
    <xf numFmtId="4" fontId="6" fillId="3" borderId="2" xfId="0" applyNumberFormat="1" applyFont="1" applyFill="1" applyBorder="1" applyAlignment="1">
      <alignment horizontal="right"/>
    </xf>
    <xf numFmtId="4" fontId="6" fillId="3" borderId="1" xfId="0" applyNumberFormat="1" applyFont="1" applyFill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4" fillId="0" borderId="0" xfId="0" applyFont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4" fontId="4" fillId="2" borderId="1" xfId="0" applyNumberFormat="1" applyFont="1" applyFill="1" applyBorder="1" applyAlignment="1">
      <alignment horizontal="center" vertical="center"/>
    </xf>
    <xf numFmtId="4" fontId="6" fillId="3" borderId="1" xfId="0" applyNumberFormat="1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4" fontId="3" fillId="3" borderId="1" xfId="0" applyNumberFormat="1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4" fontId="2" fillId="3" borderId="1" xfId="0" applyNumberFormat="1" applyFont="1" applyFill="1" applyBorder="1" applyAlignment="1">
      <alignment horizontal="center"/>
    </xf>
    <xf numFmtId="4" fontId="3" fillId="3" borderId="1" xfId="0" applyNumberFormat="1" applyFont="1" applyFill="1" applyBorder="1" applyAlignment="1"/>
    <xf numFmtId="0" fontId="4" fillId="2" borderId="1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left" vertical="center" wrapText="1"/>
    </xf>
    <xf numFmtId="2" fontId="4" fillId="0" borderId="2" xfId="0" applyNumberFormat="1" applyFont="1" applyBorder="1"/>
    <xf numFmtId="0" fontId="4" fillId="2" borderId="2" xfId="0" applyFont="1" applyFill="1" applyBorder="1"/>
    <xf numFmtId="2" fontId="4" fillId="2" borderId="2" xfId="0" applyNumberFormat="1" applyFont="1" applyFill="1" applyBorder="1"/>
    <xf numFmtId="164" fontId="4" fillId="0" borderId="1" xfId="0" applyNumberFormat="1" applyFont="1" applyBorder="1" applyAlignment="1">
      <alignment horizontal="center" vertical="center"/>
    </xf>
    <xf numFmtId="164" fontId="4" fillId="2" borderId="1" xfId="0" applyNumberFormat="1" applyFont="1" applyFill="1" applyBorder="1" applyAlignment="1">
      <alignment horizontal="center" vertical="center"/>
    </xf>
    <xf numFmtId="4" fontId="3" fillId="3" borderId="1" xfId="0" applyNumberFormat="1" applyFont="1" applyFill="1" applyBorder="1" applyAlignment="1">
      <alignment horizontal="center" vertical="center"/>
    </xf>
    <xf numFmtId="2" fontId="4" fillId="4" borderId="1" xfId="0" applyNumberFormat="1" applyFont="1" applyFill="1" applyBorder="1" applyAlignment="1">
      <alignment horizontal="center" vertical="center" wrapText="1"/>
    </xf>
    <xf numFmtId="164" fontId="4" fillId="0" borderId="1" xfId="0" applyNumberFormat="1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right"/>
    </xf>
    <xf numFmtId="0" fontId="3" fillId="3" borderId="4" xfId="0" applyFont="1" applyFill="1" applyBorder="1" applyAlignment="1">
      <alignment horizontal="right"/>
    </xf>
    <xf numFmtId="0" fontId="3" fillId="3" borderId="7" xfId="0" applyFont="1" applyFill="1" applyBorder="1" applyAlignment="1">
      <alignment horizontal="right"/>
    </xf>
    <xf numFmtId="0" fontId="0" fillId="0" borderId="0" xfId="0" applyAlignment="1"/>
    <xf numFmtId="0" fontId="10" fillId="2" borderId="0" xfId="0" applyFont="1" applyFill="1" applyBorder="1" applyAlignment="1">
      <alignment horizontal="left"/>
    </xf>
    <xf numFmtId="164" fontId="4" fillId="0" borderId="8" xfId="0" applyNumberFormat="1" applyFont="1" applyFill="1" applyBorder="1" applyAlignment="1">
      <alignment horizontal="center" vertical="center"/>
    </xf>
    <xf numFmtId="0" fontId="4" fillId="0" borderId="0" xfId="0" applyFont="1" applyFill="1" applyAlignment="1"/>
    <xf numFmtId="0" fontId="10" fillId="0" borderId="0" xfId="0" applyFont="1" applyBorder="1" applyAlignment="1">
      <alignment horizontal="left"/>
    </xf>
    <xf numFmtId="0" fontId="6" fillId="3" borderId="1" xfId="0" applyFont="1" applyFill="1" applyBorder="1" applyAlignment="1">
      <alignment horizontal="right"/>
    </xf>
    <xf numFmtId="0" fontId="6" fillId="3" borderId="6" xfId="0" applyFont="1" applyFill="1" applyBorder="1" applyAlignment="1">
      <alignment horizontal="right"/>
    </xf>
    <xf numFmtId="0" fontId="4" fillId="0" borderId="0" xfId="0" applyFont="1" applyFill="1" applyAlignment="1">
      <alignment horizontal="left"/>
    </xf>
    <xf numFmtId="0" fontId="6" fillId="2" borderId="0" xfId="0" applyFont="1" applyFill="1" applyBorder="1" applyAlignment="1">
      <alignment horizontal="center" vertical="center" wrapText="1"/>
    </xf>
    <xf numFmtId="2" fontId="4" fillId="0" borderId="5" xfId="0" applyNumberFormat="1" applyFont="1" applyBorder="1" applyAlignment="1"/>
    <xf numFmtId="0" fontId="0" fillId="0" borderId="5" xfId="0" applyBorder="1" applyAlignment="1"/>
    <xf numFmtId="0" fontId="4" fillId="0" borderId="0" xfId="0" applyFont="1" applyBorder="1" applyAlignment="1">
      <alignment horizontal="left" vertical="top" wrapText="1"/>
    </xf>
    <xf numFmtId="0" fontId="0" fillId="0" borderId="0" xfId="0" applyAlignment="1">
      <alignment vertical="top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44"/>
  <sheetViews>
    <sheetView tabSelected="1" topLeftCell="A16" zoomScale="70" zoomScaleNormal="70" workbookViewId="0">
      <selection sqref="A1:O41"/>
    </sheetView>
  </sheetViews>
  <sheetFormatPr defaultColWidth="8.85546875" defaultRowHeight="15.75"/>
  <cols>
    <col min="1" max="1" width="14.7109375" style="1" customWidth="1"/>
    <col min="2" max="2" width="48" style="1" customWidth="1"/>
    <col min="3" max="3" width="22.5703125" style="1" customWidth="1"/>
    <col min="4" max="4" width="14.7109375" style="1" customWidth="1"/>
    <col min="5" max="5" width="12.42578125" style="1" customWidth="1"/>
    <col min="6" max="6" width="23.7109375" style="28" customWidth="1"/>
    <col min="7" max="7" width="10.28515625" style="28" hidden="1" customWidth="1"/>
    <col min="8" max="9" width="15.5703125" style="1" hidden="1" customWidth="1"/>
    <col min="10" max="10" width="14.7109375" style="56" hidden="1" customWidth="1"/>
    <col min="11" max="11" width="14.7109375" style="1" hidden="1" customWidth="1"/>
    <col min="12" max="12" width="30.140625" style="1" hidden="1" customWidth="1"/>
    <col min="13" max="13" width="12.5703125" style="1" hidden="1" customWidth="1"/>
    <col min="14" max="14" width="19.85546875" style="1" customWidth="1"/>
    <col min="15" max="16384" width="8.85546875" style="1"/>
  </cols>
  <sheetData>
    <row r="1" spans="1:15">
      <c r="B1" s="1" t="s">
        <v>0</v>
      </c>
      <c r="F1" s="2"/>
      <c r="G1" s="2"/>
    </row>
    <row r="2" spans="1:15">
      <c r="E2" s="85" t="s">
        <v>1</v>
      </c>
      <c r="F2" s="78"/>
      <c r="G2" s="78"/>
      <c r="H2" s="78"/>
      <c r="I2" s="78"/>
      <c r="J2" s="78"/>
      <c r="K2" s="78"/>
      <c r="L2" s="78"/>
      <c r="M2" s="78"/>
      <c r="N2" s="78"/>
    </row>
    <row r="3" spans="1:15" s="3" customFormat="1" ht="18.75" customHeight="1">
      <c r="A3" s="86" t="s">
        <v>65</v>
      </c>
      <c r="B3" s="86"/>
      <c r="C3" s="86"/>
      <c r="D3" s="86"/>
      <c r="E3" s="86"/>
      <c r="F3" s="86"/>
      <c r="G3" s="86"/>
      <c r="H3" s="86"/>
      <c r="I3" s="86"/>
      <c r="J3" s="86"/>
      <c r="K3" s="86"/>
      <c r="L3" s="86"/>
      <c r="M3" s="86"/>
      <c r="N3" s="86"/>
    </row>
    <row r="4" spans="1:15" s="3" customFormat="1" ht="28.5" customHeight="1">
      <c r="A4" s="86"/>
      <c r="B4" s="86"/>
      <c r="C4" s="86"/>
      <c r="D4" s="86"/>
      <c r="E4" s="86"/>
      <c r="F4" s="86"/>
      <c r="G4" s="86"/>
      <c r="H4" s="86"/>
      <c r="I4" s="86"/>
      <c r="J4" s="86"/>
      <c r="K4" s="86"/>
      <c r="L4" s="86"/>
      <c r="M4" s="86"/>
      <c r="N4" s="86"/>
    </row>
    <row r="5" spans="1:15" ht="24.75" customHeight="1">
      <c r="A5" s="4"/>
      <c r="B5" s="4" t="s">
        <v>50</v>
      </c>
      <c r="C5" s="4" t="s">
        <v>2</v>
      </c>
      <c r="D5" s="5">
        <v>4178.1000000000004</v>
      </c>
      <c r="E5" s="6"/>
      <c r="F5" s="7"/>
      <c r="G5" s="7"/>
      <c r="H5" s="8"/>
      <c r="I5" s="8"/>
      <c r="K5" s="4"/>
      <c r="L5" s="4"/>
    </row>
    <row r="6" spans="1:15" ht="20.25" customHeight="1">
      <c r="A6" s="82" t="s">
        <v>3</v>
      </c>
      <c r="B6" s="82"/>
      <c r="C6" s="82"/>
      <c r="D6" s="82"/>
      <c r="E6" s="82"/>
      <c r="F6" s="82"/>
      <c r="G6" s="82"/>
      <c r="H6" s="82"/>
      <c r="I6" s="82"/>
      <c r="K6" s="87" t="s">
        <v>49</v>
      </c>
      <c r="L6" s="88"/>
      <c r="M6" s="88"/>
    </row>
    <row r="7" spans="1:15" ht="53.45" customHeight="1">
      <c r="A7" s="9" t="s">
        <v>4</v>
      </c>
      <c r="B7" s="9" t="s">
        <v>5</v>
      </c>
      <c r="C7" s="9" t="s">
        <v>6</v>
      </c>
      <c r="D7" s="9" t="s">
        <v>7</v>
      </c>
      <c r="E7" s="9" t="s">
        <v>8</v>
      </c>
      <c r="F7" s="10" t="s">
        <v>57</v>
      </c>
      <c r="G7" s="11"/>
      <c r="H7" s="11" t="s">
        <v>10</v>
      </c>
      <c r="I7" s="30" t="s">
        <v>9</v>
      </c>
      <c r="J7" s="11" t="s">
        <v>47</v>
      </c>
      <c r="K7" s="34" t="s">
        <v>48</v>
      </c>
      <c r="L7" s="33"/>
      <c r="M7" s="66"/>
      <c r="N7" s="11" t="s">
        <v>47</v>
      </c>
      <c r="O7" s="31"/>
    </row>
    <row r="8" spans="1:15" ht="72" customHeight="1">
      <c r="A8" s="9">
        <v>1</v>
      </c>
      <c r="B8" s="12" t="s">
        <v>14</v>
      </c>
      <c r="C8" s="9" t="s">
        <v>15</v>
      </c>
      <c r="D8" s="13">
        <v>0.33</v>
      </c>
      <c r="E8" s="13">
        <v>4178.1000000000004</v>
      </c>
      <c r="F8" s="10" t="s">
        <v>16</v>
      </c>
      <c r="G8" s="10">
        <v>12</v>
      </c>
      <c r="H8" s="14">
        <f t="shared" ref="H8:H26" si="0">D8*E8</f>
        <v>1378.7730000000001</v>
      </c>
      <c r="I8" s="32">
        <f t="shared" ref="I8:I26" si="1">H8*G8</f>
        <v>16545.276000000002</v>
      </c>
      <c r="J8" s="15">
        <f>I8/G8/E8</f>
        <v>0.33</v>
      </c>
      <c r="K8" s="13"/>
      <c r="L8" s="13"/>
      <c r="M8" s="67"/>
      <c r="N8" s="70">
        <f>J8*1.04*1.092*1.072*1.0948</f>
        <v>0.43984483006464004</v>
      </c>
    </row>
    <row r="9" spans="1:15" ht="70.5" customHeight="1">
      <c r="A9" s="9">
        <f t="shared" ref="A9:A26" si="2">A8+1</f>
        <v>2</v>
      </c>
      <c r="B9" s="36" t="s">
        <v>54</v>
      </c>
      <c r="C9" s="9" t="s">
        <v>15</v>
      </c>
      <c r="D9" s="13">
        <v>0.08</v>
      </c>
      <c r="E9" s="13">
        <v>4178.1000000000004</v>
      </c>
      <c r="F9" s="10" t="s">
        <v>16</v>
      </c>
      <c r="G9" s="10">
        <v>12</v>
      </c>
      <c r="H9" s="14">
        <f t="shared" si="0"/>
        <v>334.24800000000005</v>
      </c>
      <c r="I9" s="32">
        <f t="shared" si="1"/>
        <v>4010.9760000000006</v>
      </c>
      <c r="J9" s="15">
        <f t="shared" ref="J9:J26" si="3">I9/G9/E9</f>
        <v>0.08</v>
      </c>
      <c r="K9" s="13"/>
      <c r="L9" s="13"/>
      <c r="M9" s="67"/>
      <c r="N9" s="70">
        <f t="shared" ref="N9:N19" si="4">J9*1.04*1.092*1.072*1.0948</f>
        <v>0.10662904971264002</v>
      </c>
    </row>
    <row r="10" spans="1:15" ht="74.25" customHeight="1">
      <c r="A10" s="9">
        <f t="shared" si="2"/>
        <v>3</v>
      </c>
      <c r="B10" s="12" t="s">
        <v>18</v>
      </c>
      <c r="C10" s="9" t="s">
        <v>17</v>
      </c>
      <c r="D10" s="13">
        <v>0.16</v>
      </c>
      <c r="E10" s="13">
        <v>4178.1000000000004</v>
      </c>
      <c r="F10" s="10" t="s">
        <v>16</v>
      </c>
      <c r="G10" s="10">
        <v>12</v>
      </c>
      <c r="H10" s="14">
        <f t="shared" si="0"/>
        <v>668.49600000000009</v>
      </c>
      <c r="I10" s="32">
        <f t="shared" si="1"/>
        <v>8021.9520000000011</v>
      </c>
      <c r="J10" s="15">
        <f t="shared" si="3"/>
        <v>0.16</v>
      </c>
      <c r="K10" s="13"/>
      <c r="L10" s="13"/>
      <c r="M10" s="67"/>
      <c r="N10" s="70">
        <f t="shared" si="4"/>
        <v>0.21325809942528004</v>
      </c>
    </row>
    <row r="11" spans="1:15" ht="79.5" customHeight="1">
      <c r="A11" s="9">
        <f t="shared" si="2"/>
        <v>4</v>
      </c>
      <c r="B11" s="12" t="s">
        <v>19</v>
      </c>
      <c r="C11" s="9" t="s">
        <v>20</v>
      </c>
      <c r="D11" s="13">
        <v>7.0000000000000007E-2</v>
      </c>
      <c r="E11" s="13">
        <v>4178.1000000000004</v>
      </c>
      <c r="F11" s="10" t="s">
        <v>16</v>
      </c>
      <c r="G11" s="10">
        <v>12</v>
      </c>
      <c r="H11" s="14">
        <f t="shared" si="0"/>
        <v>292.46700000000004</v>
      </c>
      <c r="I11" s="32">
        <f t="shared" si="1"/>
        <v>3509.6040000000003</v>
      </c>
      <c r="J11" s="15">
        <f t="shared" si="3"/>
        <v>7.0000000000000007E-2</v>
      </c>
      <c r="K11" s="13"/>
      <c r="L11" s="13"/>
      <c r="M11" s="67"/>
      <c r="N11" s="70">
        <f t="shared" si="4"/>
        <v>9.3300418498560023E-2</v>
      </c>
    </row>
    <row r="12" spans="1:15" ht="78.75">
      <c r="A12" s="9">
        <f t="shared" si="2"/>
        <v>5</v>
      </c>
      <c r="B12" s="12" t="s">
        <v>21</v>
      </c>
      <c r="C12" s="9" t="s">
        <v>22</v>
      </c>
      <c r="D12" s="13">
        <v>0.04</v>
      </c>
      <c r="E12" s="13">
        <v>4178.1000000000004</v>
      </c>
      <c r="F12" s="10" t="s">
        <v>16</v>
      </c>
      <c r="G12" s="10">
        <v>12</v>
      </c>
      <c r="H12" s="14">
        <f t="shared" si="0"/>
        <v>167.12400000000002</v>
      </c>
      <c r="I12" s="32">
        <f t="shared" si="1"/>
        <v>2005.4880000000003</v>
      </c>
      <c r="J12" s="15">
        <f t="shared" si="3"/>
        <v>0.04</v>
      </c>
      <c r="K12" s="13"/>
      <c r="L12" s="13"/>
      <c r="M12" s="67"/>
      <c r="N12" s="70">
        <f t="shared" si="4"/>
        <v>5.331452485632001E-2</v>
      </c>
    </row>
    <row r="13" spans="1:15" ht="63">
      <c r="A13" s="9">
        <f t="shared" si="2"/>
        <v>6</v>
      </c>
      <c r="B13" s="12" t="s">
        <v>24</v>
      </c>
      <c r="C13" s="9" t="s">
        <v>25</v>
      </c>
      <c r="D13" s="13">
        <v>0.2</v>
      </c>
      <c r="E13" s="13">
        <v>4178.1000000000004</v>
      </c>
      <c r="F13" s="10" t="s">
        <v>16</v>
      </c>
      <c r="G13" s="10">
        <v>12</v>
      </c>
      <c r="H13" s="14">
        <f t="shared" si="0"/>
        <v>835.62000000000012</v>
      </c>
      <c r="I13" s="32">
        <f t="shared" si="1"/>
        <v>10027.440000000002</v>
      </c>
      <c r="J13" s="15">
        <f t="shared" si="3"/>
        <v>0.20000000000000004</v>
      </c>
      <c r="K13" s="13"/>
      <c r="L13" s="13"/>
      <c r="M13" s="67"/>
      <c r="N13" s="70">
        <f t="shared" si="4"/>
        <v>0.26657262428160006</v>
      </c>
    </row>
    <row r="14" spans="1:15" ht="63">
      <c r="A14" s="9">
        <f t="shared" si="2"/>
        <v>7</v>
      </c>
      <c r="B14" s="12" t="s">
        <v>53</v>
      </c>
      <c r="C14" s="9" t="s">
        <v>27</v>
      </c>
      <c r="D14" s="13">
        <v>0.18000000000000002</v>
      </c>
      <c r="E14" s="13">
        <v>4178.1000000000004</v>
      </c>
      <c r="F14" s="10" t="s">
        <v>16</v>
      </c>
      <c r="G14" s="10">
        <v>12</v>
      </c>
      <c r="H14" s="14">
        <f t="shared" si="0"/>
        <v>752.05800000000011</v>
      </c>
      <c r="I14" s="32">
        <f t="shared" si="1"/>
        <v>9024.6960000000017</v>
      </c>
      <c r="J14" s="15">
        <f t="shared" si="3"/>
        <v>0.18000000000000002</v>
      </c>
      <c r="K14" s="13"/>
      <c r="L14" s="13"/>
      <c r="M14" s="67"/>
      <c r="N14" s="70">
        <f t="shared" si="4"/>
        <v>0.23991536185344009</v>
      </c>
    </row>
    <row r="15" spans="1:15" ht="63">
      <c r="A15" s="9">
        <f t="shared" si="2"/>
        <v>8</v>
      </c>
      <c r="B15" s="12" t="s">
        <v>28</v>
      </c>
      <c r="C15" s="9" t="s">
        <v>27</v>
      </c>
      <c r="D15" s="13">
        <v>0.19</v>
      </c>
      <c r="E15" s="13">
        <v>4178.1000000000004</v>
      </c>
      <c r="F15" s="10" t="s">
        <v>16</v>
      </c>
      <c r="G15" s="10">
        <v>12</v>
      </c>
      <c r="H15" s="14">
        <f t="shared" si="0"/>
        <v>793.83900000000006</v>
      </c>
      <c r="I15" s="32">
        <f t="shared" si="1"/>
        <v>9526.0680000000011</v>
      </c>
      <c r="J15" s="15">
        <f t="shared" si="3"/>
        <v>0.19</v>
      </c>
      <c r="K15" s="13"/>
      <c r="L15" s="13"/>
      <c r="M15" s="67"/>
      <c r="N15" s="70">
        <f t="shared" si="4"/>
        <v>0.25324399306751999</v>
      </c>
    </row>
    <row r="16" spans="1:15" ht="33" customHeight="1">
      <c r="A16" s="9">
        <f t="shared" si="2"/>
        <v>9</v>
      </c>
      <c r="B16" s="12" t="s">
        <v>56</v>
      </c>
      <c r="C16" s="9" t="s">
        <v>15</v>
      </c>
      <c r="D16" s="13">
        <v>0.52</v>
      </c>
      <c r="E16" s="13">
        <v>4178.1000000000004</v>
      </c>
      <c r="F16" s="16" t="s">
        <v>55</v>
      </c>
      <c r="G16" s="10">
        <v>12</v>
      </c>
      <c r="H16" s="14">
        <f t="shared" si="0"/>
        <v>2172.6120000000001</v>
      </c>
      <c r="I16" s="32">
        <f t="shared" si="1"/>
        <v>26071.344000000001</v>
      </c>
      <c r="J16" s="15">
        <f t="shared" si="3"/>
        <v>0.52</v>
      </c>
      <c r="K16" s="13"/>
      <c r="L16" s="13"/>
      <c r="M16" s="67"/>
      <c r="N16" s="70">
        <f t="shared" si="4"/>
        <v>0.69308882313216014</v>
      </c>
    </row>
    <row r="17" spans="1:15" ht="33" customHeight="1">
      <c r="A17" s="9">
        <f t="shared" si="2"/>
        <v>10</v>
      </c>
      <c r="B17" s="12" t="s">
        <v>29</v>
      </c>
      <c r="C17" s="9" t="s">
        <v>15</v>
      </c>
      <c r="D17" s="13">
        <v>0.44</v>
      </c>
      <c r="E17" s="13">
        <v>4178.1000000000004</v>
      </c>
      <c r="F17" s="16" t="s">
        <v>55</v>
      </c>
      <c r="G17" s="10">
        <v>12</v>
      </c>
      <c r="H17" s="14">
        <f t="shared" si="0"/>
        <v>1838.3640000000003</v>
      </c>
      <c r="I17" s="32">
        <f t="shared" si="1"/>
        <v>22060.368000000002</v>
      </c>
      <c r="J17" s="15">
        <f t="shared" si="3"/>
        <v>0.44</v>
      </c>
      <c r="K17" s="13"/>
      <c r="L17" s="13"/>
      <c r="M17" s="67"/>
      <c r="N17" s="70">
        <f t="shared" si="4"/>
        <v>0.58645977341952005</v>
      </c>
    </row>
    <row r="18" spans="1:15" ht="41.25" customHeight="1">
      <c r="A18" s="9">
        <f t="shared" si="2"/>
        <v>11</v>
      </c>
      <c r="B18" s="12" t="s">
        <v>30</v>
      </c>
      <c r="C18" s="9" t="s">
        <v>27</v>
      </c>
      <c r="D18" s="13">
        <v>0.05</v>
      </c>
      <c r="E18" s="13">
        <v>4178.1000000000004</v>
      </c>
      <c r="F18" s="10" t="s">
        <v>31</v>
      </c>
      <c r="G18" s="10">
        <v>12</v>
      </c>
      <c r="H18" s="14">
        <f t="shared" si="0"/>
        <v>208.90500000000003</v>
      </c>
      <c r="I18" s="32">
        <f t="shared" si="1"/>
        <v>2506.8600000000006</v>
      </c>
      <c r="J18" s="15">
        <f t="shared" si="3"/>
        <v>5.000000000000001E-2</v>
      </c>
      <c r="K18" s="13"/>
      <c r="L18" s="13"/>
      <c r="M18" s="67"/>
      <c r="N18" s="70">
        <f t="shared" si="4"/>
        <v>6.6643156070400014E-2</v>
      </c>
    </row>
    <row r="19" spans="1:15" ht="81.599999999999994" customHeight="1">
      <c r="A19" s="9">
        <f t="shared" si="2"/>
        <v>12</v>
      </c>
      <c r="B19" s="12" t="s">
        <v>32</v>
      </c>
      <c r="C19" s="9" t="s">
        <v>27</v>
      </c>
      <c r="D19" s="13">
        <v>0.08</v>
      </c>
      <c r="E19" s="13">
        <v>4178.1000000000004</v>
      </c>
      <c r="F19" s="10" t="s">
        <v>61</v>
      </c>
      <c r="G19" s="10">
        <v>12</v>
      </c>
      <c r="H19" s="14">
        <f t="shared" si="0"/>
        <v>334.24800000000005</v>
      </c>
      <c r="I19" s="32">
        <f t="shared" si="1"/>
        <v>4010.9760000000006</v>
      </c>
      <c r="J19" s="15">
        <f t="shared" si="3"/>
        <v>0.08</v>
      </c>
      <c r="K19" s="13"/>
      <c r="L19" s="13"/>
      <c r="M19" s="67"/>
      <c r="N19" s="70">
        <f t="shared" si="4"/>
        <v>0.10662904971264002</v>
      </c>
    </row>
    <row r="20" spans="1:15" ht="31.5">
      <c r="A20" s="9">
        <f t="shared" si="2"/>
        <v>13</v>
      </c>
      <c r="B20" s="12" t="s">
        <v>33</v>
      </c>
      <c r="C20" s="9" t="s">
        <v>34</v>
      </c>
      <c r="D20" s="13">
        <v>0.49</v>
      </c>
      <c r="E20" s="13">
        <v>4178.1000000000004</v>
      </c>
      <c r="F20" s="10" t="s">
        <v>23</v>
      </c>
      <c r="G20" s="10">
        <v>12</v>
      </c>
      <c r="H20" s="14">
        <f t="shared" si="0"/>
        <v>2047.2690000000002</v>
      </c>
      <c r="I20" s="32">
        <f t="shared" si="1"/>
        <v>24567.228000000003</v>
      </c>
      <c r="J20" s="15">
        <f t="shared" si="3"/>
        <v>0.49</v>
      </c>
      <c r="K20" s="13">
        <v>23200</v>
      </c>
      <c r="L20" s="13">
        <f>K20/12/E20</f>
        <v>0.4627302681442122</v>
      </c>
      <c r="M20" s="67"/>
      <c r="N20" s="74">
        <f>(J20*1.04*1.092*1.072+0.14)*1.0948</f>
        <v>0.80637492948992018</v>
      </c>
      <c r="O20" s="28"/>
    </row>
    <row r="21" spans="1:15" ht="31.5">
      <c r="A21" s="9">
        <f t="shared" si="2"/>
        <v>14</v>
      </c>
      <c r="B21" s="38" t="s">
        <v>51</v>
      </c>
      <c r="C21" s="9" t="s">
        <v>35</v>
      </c>
      <c r="D21" s="13">
        <v>1.55</v>
      </c>
      <c r="E21" s="13">
        <v>4178.1000000000004</v>
      </c>
      <c r="F21" s="16" t="s">
        <v>55</v>
      </c>
      <c r="G21" s="10">
        <v>12</v>
      </c>
      <c r="H21" s="14">
        <f t="shared" si="0"/>
        <v>6476.0550000000012</v>
      </c>
      <c r="I21" s="32">
        <f t="shared" si="1"/>
        <v>77712.660000000018</v>
      </c>
      <c r="J21" s="15">
        <f t="shared" si="3"/>
        <v>1.55</v>
      </c>
      <c r="K21" s="13">
        <v>360.8</v>
      </c>
      <c r="L21" s="13">
        <f>(4372.12+1070+42.41)*12</f>
        <v>65814.36</v>
      </c>
      <c r="M21" s="67">
        <f>L21*0.06+L21</f>
        <v>69763.221600000004</v>
      </c>
      <c r="N21" s="70">
        <f>J21*1.04*1.092*1.072*1.0948</f>
        <v>2.0659378381824007</v>
      </c>
    </row>
    <row r="22" spans="1:15" ht="47.25">
      <c r="A22" s="9">
        <f t="shared" si="2"/>
        <v>15</v>
      </c>
      <c r="B22" s="38" t="s">
        <v>62</v>
      </c>
      <c r="C22" s="9" t="s">
        <v>36</v>
      </c>
      <c r="D22" s="13">
        <v>3.44</v>
      </c>
      <c r="E22" s="13">
        <v>4178.1000000000004</v>
      </c>
      <c r="F22" s="10" t="s">
        <v>37</v>
      </c>
      <c r="G22" s="10">
        <v>12</v>
      </c>
      <c r="H22" s="14">
        <f t="shared" si="0"/>
        <v>14372.664000000001</v>
      </c>
      <c r="I22" s="32">
        <f t="shared" si="1"/>
        <v>172471.96799999999</v>
      </c>
      <c r="J22" s="15">
        <f t="shared" si="3"/>
        <v>3.4399999999999995</v>
      </c>
      <c r="K22" s="13">
        <v>1180</v>
      </c>
      <c r="L22" s="13">
        <f>(7374.53+1070+488.82)*12</f>
        <v>107200.19999999998</v>
      </c>
      <c r="M22" s="67">
        <f>L22*0.06+L22</f>
        <v>113632.21199999998</v>
      </c>
      <c r="N22" s="70">
        <f>J22*1.04*1.092*1.072*1.0948</f>
        <v>4.5850491376435194</v>
      </c>
    </row>
    <row r="23" spans="1:15" ht="31.5">
      <c r="A23" s="9">
        <f t="shared" si="2"/>
        <v>16</v>
      </c>
      <c r="B23" s="17" t="s">
        <v>38</v>
      </c>
      <c r="C23" s="18" t="s">
        <v>39</v>
      </c>
      <c r="D23" s="73">
        <f>5918.58*1.0948</f>
        <v>6479.661384</v>
      </c>
      <c r="E23" s="13">
        <v>2</v>
      </c>
      <c r="F23" s="16" t="s">
        <v>55</v>
      </c>
      <c r="G23" s="16">
        <v>12</v>
      </c>
      <c r="H23" s="14">
        <f t="shared" si="0"/>
        <v>12959.322768</v>
      </c>
      <c r="I23" s="32">
        <f t="shared" si="1"/>
        <v>155511.87321600001</v>
      </c>
      <c r="J23" s="15">
        <f>I23/12/D5</f>
        <v>3.1017263272779489</v>
      </c>
      <c r="K23" s="13"/>
      <c r="L23" s="13"/>
      <c r="M23" s="67"/>
      <c r="N23" s="70">
        <f>D23*E23/E22</f>
        <v>3.1017263272779489</v>
      </c>
    </row>
    <row r="24" spans="1:15">
      <c r="A24" s="9">
        <f t="shared" si="2"/>
        <v>17</v>
      </c>
      <c r="B24" s="17" t="s">
        <v>40</v>
      </c>
      <c r="C24" s="18" t="s">
        <v>15</v>
      </c>
      <c r="D24" s="13">
        <v>1.04</v>
      </c>
      <c r="E24" s="13">
        <v>4178.1000000000004</v>
      </c>
      <c r="F24" s="16" t="s">
        <v>55</v>
      </c>
      <c r="G24" s="16">
        <v>12</v>
      </c>
      <c r="H24" s="14">
        <f t="shared" si="0"/>
        <v>4345.2240000000002</v>
      </c>
      <c r="I24" s="32">
        <f t="shared" si="1"/>
        <v>52142.688000000002</v>
      </c>
      <c r="J24" s="15">
        <f t="shared" si="3"/>
        <v>1.04</v>
      </c>
      <c r="K24" s="13"/>
      <c r="L24" s="13"/>
      <c r="M24" s="67"/>
      <c r="N24" s="70">
        <f>J24*1.04*1.092*1.072*1.0948</f>
        <v>1.3861776462643203</v>
      </c>
    </row>
    <row r="25" spans="1:15">
      <c r="A25" s="9">
        <f t="shared" si="2"/>
        <v>18</v>
      </c>
      <c r="B25" s="17" t="s">
        <v>41</v>
      </c>
      <c r="C25" s="18" t="s">
        <v>42</v>
      </c>
      <c r="D25" s="13">
        <v>0.13</v>
      </c>
      <c r="E25" s="13">
        <v>4178.1000000000004</v>
      </c>
      <c r="F25" s="16" t="s">
        <v>55</v>
      </c>
      <c r="G25" s="16">
        <v>12</v>
      </c>
      <c r="H25" s="14">
        <f t="shared" si="0"/>
        <v>543.15300000000002</v>
      </c>
      <c r="I25" s="32">
        <f t="shared" si="1"/>
        <v>6517.8360000000002</v>
      </c>
      <c r="J25" s="15">
        <f t="shared" si="3"/>
        <v>0.13</v>
      </c>
      <c r="K25" s="13"/>
      <c r="L25" s="13"/>
      <c r="M25" s="67"/>
      <c r="N25" s="70">
        <f t="shared" ref="N25:N26" si="5">J25*1.04*1.092*1.072*1.0948</f>
        <v>0.17327220578304003</v>
      </c>
    </row>
    <row r="26" spans="1:15" ht="48.75" customHeight="1">
      <c r="A26" s="9">
        <f t="shared" si="2"/>
        <v>19</v>
      </c>
      <c r="B26" s="35" t="s">
        <v>43</v>
      </c>
      <c r="C26" s="15" t="s">
        <v>15</v>
      </c>
      <c r="D26" s="13">
        <v>1.27</v>
      </c>
      <c r="E26" s="13">
        <v>4178.1000000000004</v>
      </c>
      <c r="F26" s="16" t="s">
        <v>55</v>
      </c>
      <c r="G26" s="16">
        <v>12</v>
      </c>
      <c r="H26" s="14">
        <f t="shared" si="0"/>
        <v>5306.1870000000008</v>
      </c>
      <c r="I26" s="32">
        <f t="shared" si="1"/>
        <v>63674.244000000006</v>
      </c>
      <c r="J26" s="15">
        <f t="shared" si="3"/>
        <v>1.27</v>
      </c>
      <c r="K26" s="13"/>
      <c r="L26" s="13"/>
      <c r="M26" s="67"/>
      <c r="N26" s="70">
        <f t="shared" si="5"/>
        <v>1.6927361641881602</v>
      </c>
    </row>
    <row r="27" spans="1:15" s="39" customFormat="1">
      <c r="A27" s="83" t="s">
        <v>58</v>
      </c>
      <c r="B27" s="84"/>
      <c r="C27" s="83"/>
      <c r="D27" s="83"/>
      <c r="E27" s="83"/>
      <c r="F27" s="83"/>
      <c r="G27" s="48"/>
      <c r="H27" s="49">
        <f>SUM(H8:H26)</f>
        <v>55826.628768000002</v>
      </c>
      <c r="I27" s="49">
        <f>SUM(I8:I26)</f>
        <v>669919.54521599994</v>
      </c>
      <c r="J27" s="49">
        <f>SUM(J8:J26)</f>
        <v>13.361726327277948</v>
      </c>
      <c r="K27" s="49">
        <f t="shared" ref="K27:N27" si="6">SUM(K8:K26)</f>
        <v>24740.799999999999</v>
      </c>
      <c r="L27" s="49">
        <f t="shared" si="6"/>
        <v>173015.02273026813</v>
      </c>
      <c r="M27" s="49">
        <f t="shared" si="6"/>
        <v>183395.43359999999</v>
      </c>
      <c r="N27" s="49">
        <f>SUM(N8:N26)+0.01</f>
        <v>16.940173952924031</v>
      </c>
    </row>
    <row r="28" spans="1:15" s="3" customFormat="1">
      <c r="A28" s="79" t="s">
        <v>44</v>
      </c>
      <c r="B28" s="79"/>
      <c r="C28" s="79"/>
      <c r="D28" s="79"/>
      <c r="E28" s="79"/>
      <c r="F28" s="79"/>
      <c r="G28" s="79"/>
      <c r="H28" s="79"/>
      <c r="I28" s="79"/>
      <c r="J28" s="57"/>
      <c r="N28" s="71"/>
    </row>
    <row r="29" spans="1:15" s="3" customFormat="1" ht="56.25" customHeight="1">
      <c r="A29" s="40" t="s">
        <v>4</v>
      </c>
      <c r="B29" s="40" t="s">
        <v>5</v>
      </c>
      <c r="C29" s="40" t="s">
        <v>6</v>
      </c>
      <c r="D29" s="40" t="s">
        <v>7</v>
      </c>
      <c r="E29" s="40" t="s">
        <v>8</v>
      </c>
      <c r="F29" s="41" t="s">
        <v>57</v>
      </c>
      <c r="G29" s="41"/>
      <c r="H29" s="40" t="s">
        <v>10</v>
      </c>
      <c r="I29" s="42" t="s">
        <v>9</v>
      </c>
      <c r="J29" s="40" t="s">
        <v>47</v>
      </c>
      <c r="K29" s="40"/>
      <c r="L29" s="40"/>
      <c r="M29" s="68"/>
      <c r="N29" s="11" t="s">
        <v>47</v>
      </c>
    </row>
    <row r="30" spans="1:15" s="3" customFormat="1" ht="28.15" customHeight="1">
      <c r="A30" s="40">
        <v>1</v>
      </c>
      <c r="B30" s="43" t="s">
        <v>44</v>
      </c>
      <c r="C30" s="44"/>
      <c r="D30" s="20">
        <v>2.54</v>
      </c>
      <c r="E30" s="40">
        <v>4178.1000000000004</v>
      </c>
      <c r="F30" s="41" t="s">
        <v>45</v>
      </c>
      <c r="G30" s="41">
        <v>12</v>
      </c>
      <c r="H30" s="45"/>
      <c r="I30" s="45">
        <f>D30*E30*G30</f>
        <v>127348.48800000001</v>
      </c>
      <c r="J30" s="58">
        <f>I30/G30/E30</f>
        <v>2.54</v>
      </c>
      <c r="K30" s="45"/>
      <c r="L30" s="45"/>
      <c r="M30" s="68"/>
      <c r="N30" s="71">
        <f>(J30*1.04*1.092*1.072+0.59)*1.0948</f>
        <v>4.0314043283763201</v>
      </c>
    </row>
    <row r="31" spans="1:15" s="3" customFormat="1" ht="36.6" customHeight="1">
      <c r="A31" s="40">
        <v>2</v>
      </c>
      <c r="B31" s="36" t="s">
        <v>11</v>
      </c>
      <c r="C31" s="40" t="s">
        <v>12</v>
      </c>
      <c r="D31" s="73">
        <f>15.97*1.072*1.083</f>
        <v>18.54078672</v>
      </c>
      <c r="E31" s="20">
        <v>1900</v>
      </c>
      <c r="F31" s="41" t="s">
        <v>45</v>
      </c>
      <c r="G31" s="41">
        <v>1</v>
      </c>
      <c r="H31" s="45">
        <f>D31*E31</f>
        <v>35227.494767999997</v>
      </c>
      <c r="I31" s="46">
        <f>H31*G31</f>
        <v>35227.494767999997</v>
      </c>
      <c r="J31" s="58">
        <f>I31/12/E30</f>
        <v>0.70262190086402898</v>
      </c>
      <c r="K31" s="45"/>
      <c r="L31" s="45"/>
      <c r="M31" s="69"/>
      <c r="N31" s="71">
        <f>D31*E31/E30/12</f>
        <v>0.70262190086402898</v>
      </c>
    </row>
    <row r="32" spans="1:15" s="3" customFormat="1" ht="34.5" customHeight="1">
      <c r="A32" s="40">
        <f>A31+1</f>
        <v>3</v>
      </c>
      <c r="B32" s="36" t="s">
        <v>13</v>
      </c>
      <c r="C32" s="40" t="s">
        <v>12</v>
      </c>
      <c r="D32" s="73">
        <f>11.52*1.072*1.083</f>
        <v>13.37444352</v>
      </c>
      <c r="E32" s="20">
        <v>1900</v>
      </c>
      <c r="F32" s="41" t="s">
        <v>45</v>
      </c>
      <c r="G32" s="41">
        <v>1</v>
      </c>
      <c r="H32" s="45">
        <f>D32*E32</f>
        <v>25411.442687999999</v>
      </c>
      <c r="I32" s="46">
        <f>H32*G32</f>
        <v>25411.442687999999</v>
      </c>
      <c r="J32" s="58">
        <f>I32/12/E30</f>
        <v>0.50683809004092761</v>
      </c>
      <c r="K32" s="45"/>
      <c r="L32" s="45"/>
      <c r="M32" s="69"/>
      <c r="N32" s="71">
        <f>D32*E32/E30/12</f>
        <v>0.50683809004092761</v>
      </c>
    </row>
    <row r="33" spans="1:15" s="47" customFormat="1">
      <c r="A33" s="83" t="s">
        <v>58</v>
      </c>
      <c r="B33" s="84"/>
      <c r="C33" s="83"/>
      <c r="D33" s="83"/>
      <c r="E33" s="83"/>
      <c r="F33" s="83"/>
      <c r="G33" s="50"/>
      <c r="H33" s="51"/>
      <c r="I33" s="52">
        <f>SUM(I30:I32)</f>
        <v>187987.42545600003</v>
      </c>
      <c r="J33" s="52">
        <f>SUM(J30:J32)</f>
        <v>3.7494599909049566</v>
      </c>
      <c r="K33" s="52">
        <f t="shared" ref="K33:N33" si="7">SUM(K30:K32)</f>
        <v>0</v>
      </c>
      <c r="L33" s="52">
        <f t="shared" si="7"/>
        <v>0</v>
      </c>
      <c r="M33" s="52">
        <f t="shared" si="7"/>
        <v>0</v>
      </c>
      <c r="N33" s="52">
        <f t="shared" si="7"/>
        <v>5.2408643192812772</v>
      </c>
    </row>
    <row r="34" spans="1:15" s="39" customFormat="1">
      <c r="A34" s="83" t="s">
        <v>60</v>
      </c>
      <c r="B34" s="83"/>
      <c r="C34" s="83"/>
      <c r="D34" s="83"/>
      <c r="E34" s="83"/>
      <c r="F34" s="83"/>
      <c r="G34" s="53">
        <f>I34/12/E30</f>
        <v>17.111186318182906</v>
      </c>
      <c r="H34" s="54"/>
      <c r="I34" s="54">
        <f>I27+I33</f>
        <v>857906.97067199997</v>
      </c>
      <c r="J34" s="59">
        <f>J27+J33</f>
        <v>17.111186318182906</v>
      </c>
      <c r="K34" s="59">
        <f t="shared" ref="K34:M34" si="8">K27+K33</f>
        <v>24740.799999999999</v>
      </c>
      <c r="L34" s="59">
        <f t="shared" si="8"/>
        <v>173015.02273026813</v>
      </c>
      <c r="M34" s="59">
        <f t="shared" si="8"/>
        <v>183395.43359999999</v>
      </c>
      <c r="N34" s="59">
        <f>N27+N33</f>
        <v>22.181038272205306</v>
      </c>
    </row>
    <row r="35" spans="1:15">
      <c r="A35" s="79" t="s">
        <v>59</v>
      </c>
      <c r="B35" s="79"/>
      <c r="C35" s="79"/>
      <c r="D35" s="79"/>
      <c r="E35" s="79"/>
      <c r="F35" s="79"/>
      <c r="G35" s="79"/>
      <c r="H35" s="79"/>
      <c r="I35" s="79"/>
      <c r="N35" s="80"/>
      <c r="O35" s="81"/>
    </row>
    <row r="36" spans="1:15" ht="63">
      <c r="A36" s="9">
        <v>1</v>
      </c>
      <c r="B36" s="36" t="s">
        <v>64</v>
      </c>
      <c r="C36" s="19" t="s">
        <v>15</v>
      </c>
      <c r="D36" s="20">
        <v>2.0099999999999998</v>
      </c>
      <c r="E36" s="19">
        <v>4178.1000000000004</v>
      </c>
      <c r="F36" s="16" t="s">
        <v>26</v>
      </c>
      <c r="G36" s="65">
        <v>12</v>
      </c>
      <c r="H36" s="14">
        <f>D36*E36</f>
        <v>8397.9809999999998</v>
      </c>
      <c r="I36" s="32">
        <f>H36*G36</f>
        <v>100775.772</v>
      </c>
      <c r="J36" s="15">
        <f>I36/G36/E36</f>
        <v>2.0099999999999998</v>
      </c>
      <c r="N36" s="70">
        <v>2.5</v>
      </c>
    </row>
    <row r="37" spans="1:15">
      <c r="A37" s="75" t="s">
        <v>63</v>
      </c>
      <c r="B37" s="76"/>
      <c r="C37" s="76"/>
      <c r="D37" s="76"/>
      <c r="E37" s="76"/>
      <c r="F37" s="77"/>
      <c r="G37" s="61">
        <f>G34+D36</f>
        <v>19.121186318182907</v>
      </c>
      <c r="H37" s="62"/>
      <c r="I37" s="63">
        <f>I36+I34</f>
        <v>958682.74267199996</v>
      </c>
      <c r="J37" s="64">
        <f>J34+J36</f>
        <v>19.121186318182907</v>
      </c>
      <c r="K37" s="64">
        <f t="shared" ref="K37:N37" si="9">K34+K36</f>
        <v>24740.799999999999</v>
      </c>
      <c r="L37" s="64">
        <f t="shared" si="9"/>
        <v>173015.02273026813</v>
      </c>
      <c r="M37" s="64">
        <f t="shared" si="9"/>
        <v>183395.43359999999</v>
      </c>
      <c r="N37" s="72">
        <f t="shared" si="9"/>
        <v>24.681038272205306</v>
      </c>
    </row>
    <row r="38" spans="1:15">
      <c r="A38" s="55"/>
      <c r="B38" s="55"/>
      <c r="C38" s="55"/>
      <c r="D38" s="55"/>
      <c r="E38" s="55"/>
      <c r="F38" s="55"/>
      <c r="G38" s="55"/>
      <c r="H38" s="55"/>
      <c r="I38" s="55"/>
    </row>
    <row r="39" spans="1:15" ht="13.15" customHeight="1">
      <c r="A39" s="21" t="s">
        <v>46</v>
      </c>
      <c r="B39" s="89" t="s">
        <v>52</v>
      </c>
      <c r="C39" s="89"/>
      <c r="D39" s="89"/>
      <c r="E39" s="89"/>
      <c r="F39" s="89"/>
      <c r="G39" s="89"/>
      <c r="H39" s="89"/>
      <c r="I39" s="89"/>
      <c r="J39" s="90"/>
      <c r="K39" s="90"/>
      <c r="L39" s="90"/>
      <c r="M39" s="90"/>
      <c r="N39" s="90"/>
    </row>
    <row r="40" spans="1:15">
      <c r="A40" s="22"/>
      <c r="B40" s="89"/>
      <c r="C40" s="89"/>
      <c r="D40" s="89"/>
      <c r="E40" s="89"/>
      <c r="F40" s="89"/>
      <c r="G40" s="89"/>
      <c r="H40" s="89"/>
      <c r="I40" s="89"/>
      <c r="J40" s="90"/>
      <c r="K40" s="90"/>
      <c r="L40" s="90"/>
      <c r="M40" s="90"/>
      <c r="N40" s="90"/>
    </row>
    <row r="41" spans="1:15" ht="33.75" customHeight="1">
      <c r="A41" s="22"/>
      <c r="B41" s="89"/>
      <c r="C41" s="89"/>
      <c r="D41" s="89"/>
      <c r="E41" s="89"/>
      <c r="F41" s="89"/>
      <c r="G41" s="89"/>
      <c r="H41" s="89"/>
      <c r="I41" s="89"/>
      <c r="J41" s="90"/>
      <c r="K41" s="90"/>
      <c r="L41" s="90"/>
      <c r="M41" s="90"/>
      <c r="N41" s="90"/>
    </row>
    <row r="42" spans="1:15">
      <c r="A42" s="22"/>
      <c r="B42" s="22"/>
      <c r="C42" s="22"/>
      <c r="D42" s="22"/>
      <c r="E42" s="22"/>
      <c r="F42" s="23"/>
      <c r="G42" s="23"/>
      <c r="H42" s="22"/>
      <c r="I42" s="22"/>
      <c r="K42" s="29"/>
      <c r="L42" s="29"/>
    </row>
    <row r="43" spans="1:15" s="26" customFormat="1">
      <c r="A43" s="24"/>
      <c r="B43" s="25"/>
      <c r="C43" s="24"/>
      <c r="D43" s="25"/>
      <c r="F43" s="27"/>
      <c r="G43" s="27"/>
      <c r="H43" s="24"/>
      <c r="I43" s="24"/>
      <c r="J43" s="60"/>
      <c r="K43" s="24"/>
      <c r="L43" s="24"/>
    </row>
    <row r="44" spans="1:15" s="26" customFormat="1" ht="37.9" customHeight="1">
      <c r="A44" s="24"/>
      <c r="B44" s="24"/>
      <c r="C44" s="24"/>
      <c r="D44" s="25"/>
      <c r="E44" s="24"/>
      <c r="F44" s="27"/>
      <c r="G44" s="27"/>
      <c r="H44" s="24"/>
      <c r="I44" s="37"/>
      <c r="J44" s="60"/>
      <c r="K44" s="24"/>
      <c r="L44" s="24"/>
    </row>
  </sheetData>
  <mergeCells count="12">
    <mergeCell ref="A6:I6"/>
    <mergeCell ref="A27:F27"/>
    <mergeCell ref="E2:N2"/>
    <mergeCell ref="A3:N4"/>
    <mergeCell ref="K6:M6"/>
    <mergeCell ref="A37:F37"/>
    <mergeCell ref="B39:N41"/>
    <mergeCell ref="A35:I35"/>
    <mergeCell ref="N35:O35"/>
    <mergeCell ref="A28:I28"/>
    <mergeCell ref="A33:F33"/>
    <mergeCell ref="A34:F34"/>
  </mergeCells>
  <printOptions horizontalCentered="1" verticalCentered="1"/>
  <pageMargins left="0" right="0" top="0" bottom="0" header="0.31496062992125984" footer="0.31496062992125984"/>
  <pageSetup paperSize="9" scale="5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2025-02-03T07:33:28Z</dcterms:modified>
</cp:coreProperties>
</file>