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20,18 новая площадь" sheetId="3" r:id="rId1"/>
    <sheet name="Лист1" sheetId="4" r:id="rId2"/>
  </sheets>
  <definedNames>
    <definedName name="_xlnm.Print_Area" localSheetId="0">'20,18 новая площадь'!$A$1:$P$41</definedName>
  </definedNames>
  <calcPr calcId="125725"/>
</workbook>
</file>

<file path=xl/calcChain.xml><?xml version="1.0" encoding="utf-8"?>
<calcChain xmlns="http://schemas.openxmlformats.org/spreadsheetml/2006/main">
  <c r="O27" i="3"/>
  <c r="O33"/>
  <c r="D32"/>
  <c r="O32" s="1"/>
  <c r="D31"/>
  <c r="H31" s="1"/>
  <c r="I31" s="1"/>
  <c r="O25"/>
  <c r="O26"/>
  <c r="O24"/>
  <c r="D23"/>
  <c r="O9"/>
  <c r="O10"/>
  <c r="O11"/>
  <c r="O12"/>
  <c r="O13"/>
  <c r="O14"/>
  <c r="O15"/>
  <c r="O16"/>
  <c r="O17"/>
  <c r="O18"/>
  <c r="O19"/>
  <c r="O21"/>
  <c r="O22"/>
  <c r="O23"/>
  <c r="O8"/>
  <c r="O31"/>
  <c r="K27"/>
  <c r="N27"/>
  <c r="K33"/>
  <c r="L33"/>
  <c r="M33"/>
  <c r="N33"/>
  <c r="K37"/>
  <c r="L37"/>
  <c r="M37"/>
  <c r="N37"/>
  <c r="D29" i="4"/>
  <c r="C29"/>
  <c r="C30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H23" i="3"/>
  <c r="I23" s="1"/>
  <c r="H21"/>
  <c r="I21"/>
  <c r="J21" s="1"/>
  <c r="H22"/>
  <c r="I22" s="1"/>
  <c r="J22" s="1"/>
  <c r="H36"/>
  <c r="I36" s="1"/>
  <c r="J36" s="1"/>
  <c r="A32"/>
  <c r="I30"/>
  <c r="J30" s="1"/>
  <c r="H26"/>
  <c r="I26" s="1"/>
  <c r="J26" s="1"/>
  <c r="H25"/>
  <c r="I25" s="1"/>
  <c r="J25" s="1"/>
  <c r="H24"/>
  <c r="I24" s="1"/>
  <c r="J24" s="1"/>
  <c r="L22"/>
  <c r="M22" s="1"/>
  <c r="L21"/>
  <c r="M21"/>
  <c r="L20"/>
  <c r="L27" s="1"/>
  <c r="M20"/>
  <c r="H20"/>
  <c r="I20"/>
  <c r="J20" s="1"/>
  <c r="H19"/>
  <c r="I19" s="1"/>
  <c r="J19" s="1"/>
  <c r="H18"/>
  <c r="I18" s="1"/>
  <c r="J18" s="1"/>
  <c r="H17"/>
  <c r="I17" s="1"/>
  <c r="J17" s="1"/>
  <c r="H16"/>
  <c r="I16" s="1"/>
  <c r="J16" s="1"/>
  <c r="H15"/>
  <c r="I15" s="1"/>
  <c r="J15" s="1"/>
  <c r="H14"/>
  <c r="I14"/>
  <c r="J14" s="1"/>
  <c r="H13"/>
  <c r="I13" s="1"/>
  <c r="J13" s="1"/>
  <c r="H12"/>
  <c r="I12"/>
  <c r="J12" s="1"/>
  <c r="H11"/>
  <c r="I11" s="1"/>
  <c r="J11" s="1"/>
  <c r="H10"/>
  <c r="I10" s="1"/>
  <c r="J10" s="1"/>
  <c r="H9"/>
  <c r="I9" s="1"/>
  <c r="J9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8"/>
  <c r="I8"/>
  <c r="J8" s="1"/>
  <c r="H32" l="1"/>
  <c r="I32" s="1"/>
  <c r="J32" s="1"/>
  <c r="M27"/>
  <c r="H27"/>
  <c r="I33"/>
  <c r="J31"/>
  <c r="J23"/>
  <c r="I27"/>
  <c r="I34" l="1"/>
  <c r="I37" s="1"/>
  <c r="O34"/>
  <c r="O37" s="1"/>
  <c r="J33"/>
  <c r="J27"/>
  <c r="G34"/>
  <c r="G37" s="1"/>
  <c r="J34" l="1"/>
  <c r="J37" s="1"/>
</calcChain>
</file>

<file path=xl/sharedStrings.xml><?xml version="1.0" encoding="utf-8"?>
<sst xmlns="http://schemas.openxmlformats.org/spreadsheetml/2006/main" count="136" uniqueCount="79">
  <si>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</si>
  <si>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</si>
  <si>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</si>
  <si>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</si>
  <si>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</si>
  <si>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</si>
  <si>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</si>
  <si>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</si>
  <si>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</si>
  <si>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</si>
  <si>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</si>
  <si>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</si>
  <si>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</si>
  <si>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</si>
  <si>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</si>
  <si>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</si>
  <si>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</si>
  <si>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</si>
  <si>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</si>
  <si>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</si>
  <si>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</si>
  <si>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</si>
  <si>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</si>
  <si>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</si>
  <si>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</si>
  <si>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</si>
  <si>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</si>
  <si>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</si>
  <si>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</si>
  <si>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</si>
  <si>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</si>
  <si>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</si>
  <si>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</si>
  <si>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</si>
  <si>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</si>
  <si>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</si>
  <si>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</si>
  <si>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</si>
  <si>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</si>
  <si>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</si>
  <si>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</si>
  <si>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</si>
  <si>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</si>
  <si>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</si>
  <si>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 xml:space="preserve">Уборка лестничных площадок и маршей </t>
  </si>
  <si>
    <t xml:space="preserve">Подметание прилегающей территории </t>
  </si>
  <si>
    <t>Периодичность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</si>
  <si>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</si>
  <si>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</si>
  <si>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</si>
  <si>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</si>
  <si>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1 раз в год</t>
  </si>
  <si>
    <t>ОДН</t>
  </si>
  <si>
    <t>Итого:</t>
  </si>
  <si>
    <t>Тариф на 1м2/мес. в руб. без ОДН</t>
  </si>
  <si>
    <t xml:space="preserve">Убираемая </t>
  </si>
  <si>
    <t>г. Рязань ул. Костычева д. 2 к.1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</si>
  <si>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</si>
  <si>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</si>
  <si>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</si>
  <si>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</si>
  <si>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</si>
  <si>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</si>
  <si>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</si>
  <si>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</si>
  <si>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</si>
  <si>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</si>
  <si>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</si>
  <si>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</si>
  <si>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 xml:space="preserve"> ул. Костычева д. 2 к.1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</si>
  <si>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</si>
  <si>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</si>
  <si>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</si>
  <si>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</si>
  <si>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>Подметание прилегающей территории , содержание и уборка контейнерных площадок</t>
  </si>
  <si>
    <t xml:space="preserve">Тариф с КРСОИ  </t>
  </si>
  <si>
    <t xml:space="preserve">Приложение № ___  к договору управления МКД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</si>
  <si>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</si>
  <si>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 и текущему ремонту  общего имущества многоквартирного дома с 05.02.2026г.(Перечень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</si>
</sst>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i/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/>
    <xf numFmtId="0" fontId="5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2" borderId="1" xfId="0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2" borderId="1" xfId="0" applyFont="1" applyFill="1" applyBorder="1"/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8" fillId="2" borderId="0" xfId="0" applyFont="1" applyFill="1"/>
    <xf numFmtId="4" fontId="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5" fillId="0" borderId="4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2" fontId="8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3" fillId="0" borderId="0" xfId="0" applyFont="1" applyBorder="1"/>
    <xf numFmtId="0" fontId="1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wrapText="1"/>
    </xf>
    <xf numFmtId="2" fontId="13" fillId="0" borderId="0" xfId="0" applyNumberFormat="1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2" fontId="13" fillId="2" borderId="1" xfId="0" applyNumberFormat="1" applyFont="1" applyFill="1" applyBorder="1" applyAlignment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/>
    <xf numFmtId="2" fontId="13" fillId="2" borderId="0" xfId="0" applyNumberFormat="1" applyFont="1" applyFill="1"/>
    <xf numFmtId="0" fontId="13" fillId="0" borderId="0" xfId="0" applyFont="1" applyAlignment="1"/>
    <xf numFmtId="2" fontId="8" fillId="3" borderId="1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wrapText="1"/>
    </xf>
    <xf numFmtId="4" fontId="3" fillId="3" borderId="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right"/>
    </xf>
    <xf numFmtId="2" fontId="8" fillId="3" borderId="1" xfId="0" applyNumberFormat="1" applyFont="1" applyFill="1" applyBorder="1"/>
    <xf numFmtId="2" fontId="6" fillId="3" borderId="2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2" fontId="5" fillId="2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2" fontId="6" fillId="4" borderId="5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0" fillId="0" borderId="0" xfId="0" applyAlignment="1"/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10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0" fillId="0" borderId="8" xfId="0" applyBorder="1" applyAlignment="1"/>
    <xf numFmtId="0" fontId="10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2" fontId="5" fillId="0" borderId="0" xfId="0" applyNumberFormat="1" applyFont="1" applyFill="1" applyAlignment="1">
      <alignment horizontal="center" vertical="center"/>
    </xf>
    <xf numFmtId="0" fontId="0" fillId="0" borderId="0" xfId="0" applyFill="1" applyAlignment="1"/>
    <xf numFmtId="0" fontId="11" fillId="0" borderId="0" xfId="0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6" fillId="3" borderId="1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2" fontId="13" fillId="2" borderId="2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abSelected="1" view="pageBreakPreview" topLeftCell="A20" zoomScale="80" zoomScaleNormal="75" zoomScaleSheetLayoutView="80" workbookViewId="0">
      <selection activeCell="O28" sqref="O28"/>
    </sheetView>
  </sheetViews>
  <sheetFormatPr defaultRowHeight="15.75"/>
  <cols>
    <col min="1" max="1" width="13" style="1" customWidth="1"/>
    <col min="2" max="2" width="39.42578125" style="1" customWidth="1"/>
    <col min="3" max="3" width="24.42578125" style="1" customWidth="1"/>
    <col min="4" max="4" width="14.7109375" style="1" customWidth="1"/>
    <col min="5" max="5" width="12.42578125" style="1" customWidth="1"/>
    <col min="6" max="6" width="23.7109375" style="25" customWidth="1"/>
    <col min="7" max="7" width="15.28515625" style="25" hidden="1" customWidth="1"/>
    <col min="8" max="8" width="15.5703125" style="1" hidden="1" customWidth="1"/>
    <col min="9" max="9" width="18" style="1" hidden="1" customWidth="1"/>
    <col min="10" max="10" width="15.5703125" style="1" hidden="1" customWidth="1"/>
    <col min="11" max="12" width="9.140625" style="1" hidden="1" customWidth="1"/>
    <col min="13" max="13" width="12" style="1" hidden="1" customWidth="1"/>
    <col min="14" max="14" width="8.85546875" style="1" hidden="1" customWidth="1"/>
    <col min="15" max="15" width="15.5703125" style="94" customWidth="1"/>
    <col min="16" max="16384" width="9.140625" style="1"/>
  </cols>
  <sheetData>
    <row r="1" spans="1:16">
      <c r="F1" s="53"/>
      <c r="G1" s="53"/>
    </row>
    <row r="2" spans="1:16">
      <c r="E2" s="100" t="s">
        <v>76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s="2" customFormat="1" ht="18.75" customHeight="1">
      <c r="A3" s="102" t="s">
        <v>78</v>
      </c>
      <c r="B3" s="102"/>
      <c r="C3" s="102"/>
      <c r="D3" s="102"/>
      <c r="E3" s="102"/>
      <c r="F3" s="102"/>
      <c r="G3" s="102"/>
      <c r="H3" s="102"/>
      <c r="I3" s="102"/>
      <c r="J3" s="101"/>
      <c r="K3" s="101"/>
      <c r="L3" s="101"/>
      <c r="M3" s="101"/>
      <c r="N3" s="101"/>
      <c r="O3" s="101"/>
    </row>
    <row r="4" spans="1:16" s="2" customFormat="1" ht="39.75" customHeight="1">
      <c r="A4" s="102"/>
      <c r="B4" s="102"/>
      <c r="C4" s="102"/>
      <c r="D4" s="102"/>
      <c r="E4" s="102"/>
      <c r="F4" s="102"/>
      <c r="G4" s="102"/>
      <c r="H4" s="102"/>
      <c r="I4" s="102"/>
      <c r="J4" s="101"/>
      <c r="K4" s="101"/>
      <c r="L4" s="101"/>
      <c r="M4" s="101"/>
      <c r="N4" s="101"/>
      <c r="O4" s="101"/>
    </row>
    <row r="5" spans="1:16" ht="24.75" customHeight="1">
      <c r="A5" s="3"/>
      <c r="B5" s="3" t="s">
        <v>56</v>
      </c>
      <c r="C5" s="3" t="s">
        <v>0</v>
      </c>
      <c r="D5" s="4">
        <v>4395.1000000000004</v>
      </c>
      <c r="E5" s="4">
        <v>4395.1000000000004</v>
      </c>
      <c r="F5" s="5"/>
      <c r="G5" s="5"/>
      <c r="H5" s="6"/>
      <c r="I5" s="6"/>
      <c r="J5" s="6"/>
    </row>
    <row r="6" spans="1:16" ht="20.25" customHeight="1">
      <c r="A6" s="115" t="s">
        <v>1</v>
      </c>
      <c r="B6" s="115"/>
      <c r="C6" s="115"/>
      <c r="D6" s="115"/>
      <c r="E6" s="115"/>
      <c r="F6" s="115"/>
      <c r="G6" s="115"/>
      <c r="H6" s="115"/>
      <c r="I6" s="115"/>
      <c r="J6" s="51"/>
      <c r="K6" s="116"/>
      <c r="L6" s="117"/>
      <c r="M6" s="117"/>
    </row>
    <row r="7" spans="1:16" ht="53.45" customHeight="1">
      <c r="A7" s="7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8" t="s">
        <v>46</v>
      </c>
      <c r="G7" s="8"/>
      <c r="H7" s="9" t="s">
        <v>8</v>
      </c>
      <c r="I7" s="9" t="s">
        <v>7</v>
      </c>
      <c r="J7" s="41" t="s">
        <v>43</v>
      </c>
      <c r="K7" s="30" t="s">
        <v>55</v>
      </c>
      <c r="L7" s="29"/>
      <c r="M7" s="29"/>
      <c r="N7" s="26"/>
      <c r="O7" s="41" t="s">
        <v>43</v>
      </c>
    </row>
    <row r="8" spans="1:16" ht="64.5" customHeight="1">
      <c r="A8" s="7">
        <v>1</v>
      </c>
      <c r="B8" s="10" t="s">
        <v>12</v>
      </c>
      <c r="C8" s="7" t="s">
        <v>13</v>
      </c>
      <c r="D8" s="11">
        <v>0.32</v>
      </c>
      <c r="E8" s="47">
        <v>4395.1000000000004</v>
      </c>
      <c r="F8" s="8" t="s">
        <v>14</v>
      </c>
      <c r="G8" s="8">
        <v>12</v>
      </c>
      <c r="H8" s="12">
        <f t="shared" ref="H8:H26" si="0">D8*E8</f>
        <v>1406.4320000000002</v>
      </c>
      <c r="I8" s="12">
        <f t="shared" ref="I8:I26" si="1">H8*G8</f>
        <v>16877.184000000001</v>
      </c>
      <c r="J8" s="12">
        <f>I8/12/E8</f>
        <v>0.31999999999999995</v>
      </c>
      <c r="K8" s="7"/>
      <c r="L8" s="7"/>
      <c r="M8" s="27"/>
      <c r="O8" s="95">
        <f>J8*1.043*1.092*1.072*1.083*1.1308</f>
        <v>0.47848239905859991</v>
      </c>
    </row>
    <row r="9" spans="1:16" ht="63.75" customHeight="1">
      <c r="A9" s="7">
        <f>A8+1</f>
        <v>2</v>
      </c>
      <c r="B9" s="10" t="s">
        <v>47</v>
      </c>
      <c r="C9" s="7" t="s">
        <v>13</v>
      </c>
      <c r="D9" s="11">
        <v>0.08</v>
      </c>
      <c r="E9" s="47">
        <v>4395.1000000000004</v>
      </c>
      <c r="F9" s="8" t="s">
        <v>14</v>
      </c>
      <c r="G9" s="8">
        <v>12</v>
      </c>
      <c r="H9" s="12">
        <f t="shared" si="0"/>
        <v>351.60800000000006</v>
      </c>
      <c r="I9" s="12">
        <f t="shared" si="1"/>
        <v>4219.2960000000003</v>
      </c>
      <c r="J9" s="12">
        <f t="shared" ref="J9:J26" si="2">I9/12/E9</f>
        <v>7.9999999999999988E-2</v>
      </c>
      <c r="K9" s="7"/>
      <c r="L9" s="7"/>
      <c r="M9" s="27"/>
      <c r="O9" s="95">
        <f t="shared" ref="O9:O22" si="3">J9*1.043*1.092*1.072*1.083*1.1308</f>
        <v>0.11962059976464998</v>
      </c>
    </row>
    <row r="10" spans="1:16" ht="71.25" customHeight="1">
      <c r="A10" s="7">
        <f t="shared" ref="A10:A26" si="4">A9+1</f>
        <v>3</v>
      </c>
      <c r="B10" s="10" t="s">
        <v>16</v>
      </c>
      <c r="C10" s="7" t="s">
        <v>15</v>
      </c>
      <c r="D10" s="11">
        <v>0.15</v>
      </c>
      <c r="E10" s="47">
        <v>4395.1000000000004</v>
      </c>
      <c r="F10" s="8" t="s">
        <v>14</v>
      </c>
      <c r="G10" s="8">
        <v>12</v>
      </c>
      <c r="H10" s="12">
        <f t="shared" si="0"/>
        <v>659.26499999999999</v>
      </c>
      <c r="I10" s="12">
        <f t="shared" si="1"/>
        <v>7911.18</v>
      </c>
      <c r="J10" s="12">
        <f t="shared" si="2"/>
        <v>0.15</v>
      </c>
      <c r="K10" s="7"/>
      <c r="L10" s="7"/>
      <c r="M10" s="27"/>
      <c r="O10" s="95">
        <f t="shared" si="3"/>
        <v>0.22428862455871867</v>
      </c>
    </row>
    <row r="11" spans="1:16" ht="75" customHeight="1">
      <c r="A11" s="7">
        <f t="shared" si="4"/>
        <v>4</v>
      </c>
      <c r="B11" s="10" t="s">
        <v>17</v>
      </c>
      <c r="C11" s="7" t="s">
        <v>18</v>
      </c>
      <c r="D11" s="11">
        <v>7.0000000000000007E-2</v>
      </c>
      <c r="E11" s="47">
        <v>4395.1000000000004</v>
      </c>
      <c r="F11" s="8" t="s">
        <v>14</v>
      </c>
      <c r="G11" s="8">
        <v>12</v>
      </c>
      <c r="H11" s="12">
        <f t="shared" si="0"/>
        <v>307.65700000000004</v>
      </c>
      <c r="I11" s="12">
        <f t="shared" si="1"/>
        <v>3691.8840000000005</v>
      </c>
      <c r="J11" s="12">
        <f t="shared" si="2"/>
        <v>7.0000000000000007E-2</v>
      </c>
      <c r="K11" s="7"/>
      <c r="L11" s="7"/>
      <c r="M11" s="27"/>
      <c r="O11" s="95">
        <f t="shared" si="3"/>
        <v>0.10466802479406875</v>
      </c>
    </row>
    <row r="12" spans="1:16" ht="87.75" customHeight="1">
      <c r="A12" s="7">
        <f t="shared" si="4"/>
        <v>5</v>
      </c>
      <c r="B12" s="10" t="s">
        <v>19</v>
      </c>
      <c r="C12" s="7" t="s">
        <v>20</v>
      </c>
      <c r="D12" s="11">
        <v>0.04</v>
      </c>
      <c r="E12" s="47">
        <v>4395.1000000000004</v>
      </c>
      <c r="F12" s="8" t="s">
        <v>14</v>
      </c>
      <c r="G12" s="8">
        <v>12</v>
      </c>
      <c r="H12" s="12">
        <f t="shared" si="0"/>
        <v>175.80400000000003</v>
      </c>
      <c r="I12" s="12">
        <f t="shared" si="1"/>
        <v>2109.6480000000001</v>
      </c>
      <c r="J12" s="12">
        <f t="shared" si="2"/>
        <v>3.9999999999999994E-2</v>
      </c>
      <c r="K12" s="7"/>
      <c r="L12" s="7"/>
      <c r="M12" s="27"/>
      <c r="O12" s="95">
        <f t="shared" si="3"/>
        <v>5.9810299882324988E-2</v>
      </c>
    </row>
    <row r="13" spans="1:16" ht="70.5" customHeight="1">
      <c r="A13" s="7">
        <f t="shared" si="4"/>
        <v>6</v>
      </c>
      <c r="B13" s="10" t="s">
        <v>21</v>
      </c>
      <c r="C13" s="7" t="s">
        <v>22</v>
      </c>
      <c r="D13" s="11">
        <v>0.19</v>
      </c>
      <c r="E13" s="47">
        <v>4395.1000000000004</v>
      </c>
      <c r="F13" s="8" t="s">
        <v>14</v>
      </c>
      <c r="G13" s="8">
        <v>12</v>
      </c>
      <c r="H13" s="12">
        <f t="shared" si="0"/>
        <v>835.06900000000007</v>
      </c>
      <c r="I13" s="12">
        <f t="shared" si="1"/>
        <v>10020.828000000001</v>
      </c>
      <c r="J13" s="12">
        <f t="shared" si="2"/>
        <v>0.19</v>
      </c>
      <c r="K13" s="7"/>
      <c r="L13" s="7"/>
      <c r="M13" s="27"/>
      <c r="O13" s="95">
        <f t="shared" si="3"/>
        <v>0.28409892444104373</v>
      </c>
    </row>
    <row r="14" spans="1:16" ht="70.5" customHeight="1">
      <c r="A14" s="7">
        <f t="shared" si="4"/>
        <v>7</v>
      </c>
      <c r="B14" s="10" t="s">
        <v>48</v>
      </c>
      <c r="C14" s="7" t="s">
        <v>24</v>
      </c>
      <c r="D14" s="11">
        <v>0.17</v>
      </c>
      <c r="E14" s="47">
        <v>4395.1000000000004</v>
      </c>
      <c r="F14" s="8" t="s">
        <v>14</v>
      </c>
      <c r="G14" s="8">
        <v>12</v>
      </c>
      <c r="H14" s="12">
        <f t="shared" si="0"/>
        <v>747.16700000000014</v>
      </c>
      <c r="I14" s="12">
        <f t="shared" si="1"/>
        <v>8966.0040000000008</v>
      </c>
      <c r="J14" s="12">
        <f t="shared" si="2"/>
        <v>0.16999999999999998</v>
      </c>
      <c r="K14" s="7"/>
      <c r="L14" s="7"/>
      <c r="M14" s="27"/>
      <c r="O14" s="95">
        <f t="shared" si="3"/>
        <v>0.25419377449988118</v>
      </c>
    </row>
    <row r="15" spans="1:16" ht="74.25" customHeight="1">
      <c r="A15" s="7">
        <f t="shared" si="4"/>
        <v>8</v>
      </c>
      <c r="B15" s="10" t="s">
        <v>25</v>
      </c>
      <c r="C15" s="7" t="s">
        <v>24</v>
      </c>
      <c r="D15" s="11">
        <v>0.18</v>
      </c>
      <c r="E15" s="47">
        <v>4395.1000000000004</v>
      </c>
      <c r="F15" s="8" t="s">
        <v>14</v>
      </c>
      <c r="G15" s="8">
        <v>12</v>
      </c>
      <c r="H15" s="12">
        <f t="shared" si="0"/>
        <v>791.11800000000005</v>
      </c>
      <c r="I15" s="12">
        <f t="shared" si="1"/>
        <v>9493.4160000000011</v>
      </c>
      <c r="J15" s="12">
        <f t="shared" si="2"/>
        <v>0.18</v>
      </c>
      <c r="K15" s="7"/>
      <c r="L15" s="7"/>
      <c r="M15" s="27"/>
      <c r="O15" s="95">
        <f t="shared" si="3"/>
        <v>0.26914634947046251</v>
      </c>
    </row>
    <row r="16" spans="1:16" ht="36.75" customHeight="1">
      <c r="A16" s="7">
        <f t="shared" si="4"/>
        <v>9</v>
      </c>
      <c r="B16" s="10" t="s">
        <v>49</v>
      </c>
      <c r="C16" s="7" t="s">
        <v>13</v>
      </c>
      <c r="D16" s="11">
        <v>0.5</v>
      </c>
      <c r="E16" s="47">
        <v>4395.1000000000004</v>
      </c>
      <c r="F16" s="14" t="s">
        <v>50</v>
      </c>
      <c r="G16" s="8">
        <v>12</v>
      </c>
      <c r="H16" s="12">
        <f t="shared" si="0"/>
        <v>2197.5500000000002</v>
      </c>
      <c r="I16" s="12">
        <f t="shared" si="1"/>
        <v>26370.600000000002</v>
      </c>
      <c r="J16" s="12">
        <f t="shared" si="2"/>
        <v>0.5</v>
      </c>
      <c r="K16" s="7"/>
      <c r="L16" s="7"/>
      <c r="M16" s="27"/>
      <c r="O16" s="95">
        <f t="shared" si="3"/>
        <v>0.74762874852906247</v>
      </c>
    </row>
    <row r="17" spans="1:16" ht="33" customHeight="1">
      <c r="A17" s="7">
        <f t="shared" si="4"/>
        <v>10</v>
      </c>
      <c r="B17" s="10" t="s">
        <v>26</v>
      </c>
      <c r="C17" s="7" t="s">
        <v>13</v>
      </c>
      <c r="D17" s="11">
        <v>0.42</v>
      </c>
      <c r="E17" s="47">
        <v>4395.1000000000004</v>
      </c>
      <c r="F17" s="14" t="s">
        <v>50</v>
      </c>
      <c r="G17" s="8">
        <v>12</v>
      </c>
      <c r="H17" s="12">
        <f t="shared" si="0"/>
        <v>1845.942</v>
      </c>
      <c r="I17" s="12">
        <f t="shared" si="1"/>
        <v>22151.304</v>
      </c>
      <c r="J17" s="12">
        <f t="shared" si="2"/>
        <v>0.42</v>
      </c>
      <c r="K17" s="7"/>
      <c r="L17" s="7"/>
      <c r="M17" s="27"/>
      <c r="O17" s="95">
        <f t="shared" si="3"/>
        <v>0.62800814876441258</v>
      </c>
    </row>
    <row r="18" spans="1:16" ht="41.25" customHeight="1">
      <c r="A18" s="7">
        <f t="shared" si="4"/>
        <v>11</v>
      </c>
      <c r="B18" s="10" t="s">
        <v>27</v>
      </c>
      <c r="C18" s="7" t="s">
        <v>24</v>
      </c>
      <c r="D18" s="11">
        <v>0.05</v>
      </c>
      <c r="E18" s="47">
        <v>4395.1000000000004</v>
      </c>
      <c r="F18" s="8" t="s">
        <v>28</v>
      </c>
      <c r="G18" s="8">
        <v>12</v>
      </c>
      <c r="H18" s="12">
        <f t="shared" si="0"/>
        <v>219.75500000000002</v>
      </c>
      <c r="I18" s="12">
        <f t="shared" si="1"/>
        <v>2637.0600000000004</v>
      </c>
      <c r="J18" s="12">
        <f t="shared" si="2"/>
        <v>0.05</v>
      </c>
      <c r="K18" s="7"/>
      <c r="L18" s="7"/>
      <c r="M18" s="27"/>
      <c r="O18" s="95">
        <f t="shared" si="3"/>
        <v>7.4762874852906253E-2</v>
      </c>
    </row>
    <row r="19" spans="1:16" ht="92.25" customHeight="1">
      <c r="A19" s="7">
        <f t="shared" si="4"/>
        <v>12</v>
      </c>
      <c r="B19" s="10" t="s">
        <v>29</v>
      </c>
      <c r="C19" s="7" t="s">
        <v>24</v>
      </c>
      <c r="D19" s="11">
        <v>0.08</v>
      </c>
      <c r="E19" s="47">
        <v>4395.1000000000004</v>
      </c>
      <c r="F19" s="8" t="s">
        <v>57</v>
      </c>
      <c r="G19" s="8">
        <v>12</v>
      </c>
      <c r="H19" s="12">
        <f t="shared" si="0"/>
        <v>351.60800000000006</v>
      </c>
      <c r="I19" s="12">
        <f t="shared" si="1"/>
        <v>4219.2960000000003</v>
      </c>
      <c r="J19" s="12">
        <f t="shared" si="2"/>
        <v>7.9999999999999988E-2</v>
      </c>
      <c r="K19" s="7"/>
      <c r="L19" s="7"/>
      <c r="M19" s="27"/>
      <c r="O19" s="95">
        <f t="shared" si="3"/>
        <v>0.11962059976464998</v>
      </c>
    </row>
    <row r="20" spans="1:16" ht="47.25">
      <c r="A20" s="7">
        <f t="shared" si="4"/>
        <v>13</v>
      </c>
      <c r="B20" s="10" t="s">
        <v>30</v>
      </c>
      <c r="C20" s="7" t="s">
        <v>31</v>
      </c>
      <c r="D20" s="11">
        <v>0.37</v>
      </c>
      <c r="E20" s="47">
        <v>4395.1000000000004</v>
      </c>
      <c r="F20" s="8" t="s">
        <v>51</v>
      </c>
      <c r="G20" s="8">
        <v>12</v>
      </c>
      <c r="H20" s="12">
        <f>D20*E20</f>
        <v>1626.1870000000001</v>
      </c>
      <c r="I20" s="12">
        <f t="shared" si="1"/>
        <v>19514.244000000002</v>
      </c>
      <c r="J20" s="12">
        <f t="shared" si="2"/>
        <v>0.37</v>
      </c>
      <c r="K20" s="7">
        <v>19600</v>
      </c>
      <c r="L20" s="7">
        <f>K20/12</f>
        <v>1633.3333333333333</v>
      </c>
      <c r="M20" s="27">
        <f>L20/E20</f>
        <v>0.37162597741424158</v>
      </c>
      <c r="O20" s="122">
        <v>0.71</v>
      </c>
      <c r="P20" s="25"/>
    </row>
    <row r="21" spans="1:16" ht="42.75" customHeight="1">
      <c r="A21" s="7">
        <f t="shared" si="4"/>
        <v>14</v>
      </c>
      <c r="B21" s="32" t="s">
        <v>44</v>
      </c>
      <c r="C21" s="7" t="s">
        <v>32</v>
      </c>
      <c r="D21" s="11">
        <v>2.1800000000000002</v>
      </c>
      <c r="E21" s="47">
        <v>4395.1000000000004</v>
      </c>
      <c r="F21" s="14" t="s">
        <v>50</v>
      </c>
      <c r="G21" s="8">
        <v>12</v>
      </c>
      <c r="H21" s="12">
        <f>D21*E21</f>
        <v>9581.3180000000011</v>
      </c>
      <c r="I21" s="12">
        <f t="shared" si="1"/>
        <v>114975.81600000002</v>
      </c>
      <c r="J21" s="12">
        <f t="shared" si="2"/>
        <v>2.1800000000000002</v>
      </c>
      <c r="K21" s="7">
        <v>673.2</v>
      </c>
      <c r="L21" s="7">
        <f>(8990.87+42.41)*12</f>
        <v>108399.36000000002</v>
      </c>
      <c r="M21" s="27">
        <f>L21*0.06+L21</f>
        <v>114903.32160000001</v>
      </c>
      <c r="O21" s="95">
        <f t="shared" si="3"/>
        <v>3.2596613435867123</v>
      </c>
    </row>
    <row r="22" spans="1:16" ht="39" customHeight="1">
      <c r="A22" s="7">
        <f t="shared" si="4"/>
        <v>15</v>
      </c>
      <c r="B22" s="32" t="s">
        <v>74</v>
      </c>
      <c r="C22" s="7" t="s">
        <v>33</v>
      </c>
      <c r="D22" s="11">
        <v>2.89</v>
      </c>
      <c r="E22" s="47">
        <v>4395.1000000000004</v>
      </c>
      <c r="F22" s="8" t="s">
        <v>34</v>
      </c>
      <c r="G22" s="8">
        <v>12</v>
      </c>
      <c r="H22" s="12">
        <f>D22*E22</f>
        <v>12701.839000000002</v>
      </c>
      <c r="I22" s="12">
        <f t="shared" si="1"/>
        <v>152422.06800000003</v>
      </c>
      <c r="J22" s="12">
        <f t="shared" si="2"/>
        <v>2.89</v>
      </c>
      <c r="K22" s="7">
        <v>1320</v>
      </c>
      <c r="L22" s="7">
        <f>(7161+488.82)*12</f>
        <v>91797.84</v>
      </c>
      <c r="M22" s="27">
        <f>L22*0.06+L22</f>
        <v>97305.710399999996</v>
      </c>
      <c r="O22" s="95">
        <f t="shared" si="3"/>
        <v>4.3212941664979807</v>
      </c>
    </row>
    <row r="23" spans="1:16" ht="44.25" customHeight="1">
      <c r="A23" s="7">
        <f t="shared" si="4"/>
        <v>16</v>
      </c>
      <c r="B23" s="15" t="s">
        <v>35</v>
      </c>
      <c r="C23" s="16" t="s">
        <v>36</v>
      </c>
      <c r="D23" s="96">
        <f>5918.58*1.083*1.1308</f>
        <v>7248.2268759119997</v>
      </c>
      <c r="E23" s="11">
        <v>2</v>
      </c>
      <c r="F23" s="14" t="s">
        <v>50</v>
      </c>
      <c r="G23" s="14">
        <v>12</v>
      </c>
      <c r="H23" s="12">
        <f t="shared" si="0"/>
        <v>14496.453751823999</v>
      </c>
      <c r="I23" s="12">
        <f t="shared" si="1"/>
        <v>173957.44502188801</v>
      </c>
      <c r="J23" s="12">
        <f>I23/12/D5</f>
        <v>3.2983217109562921</v>
      </c>
      <c r="K23" s="7"/>
      <c r="L23" s="7"/>
      <c r="M23" s="27"/>
      <c r="O23" s="95">
        <f>D23*E23/E22</f>
        <v>3.2983217109562917</v>
      </c>
    </row>
    <row r="24" spans="1:16" ht="19.5" customHeight="1">
      <c r="A24" s="7">
        <f t="shared" si="4"/>
        <v>17</v>
      </c>
      <c r="B24" s="15" t="s">
        <v>37</v>
      </c>
      <c r="C24" s="16" t="s">
        <v>13</v>
      </c>
      <c r="D24" s="11">
        <v>1.58</v>
      </c>
      <c r="E24" s="47">
        <v>4395.1000000000004</v>
      </c>
      <c r="F24" s="14" t="s">
        <v>50</v>
      </c>
      <c r="G24" s="14">
        <v>12</v>
      </c>
      <c r="H24" s="12">
        <f t="shared" si="0"/>
        <v>6944.2580000000007</v>
      </c>
      <c r="I24" s="12">
        <f t="shared" si="1"/>
        <v>83331.096000000005</v>
      </c>
      <c r="J24" s="12">
        <f t="shared" si="2"/>
        <v>1.58</v>
      </c>
      <c r="K24" s="7"/>
      <c r="L24" s="7"/>
      <c r="M24" s="27"/>
      <c r="O24" s="95">
        <f>J24*1.043*1.092*1.072*1.083*1.1308</f>
        <v>2.3625068453518376</v>
      </c>
    </row>
    <row r="25" spans="1:16" ht="21" customHeight="1">
      <c r="A25" s="7">
        <f t="shared" si="4"/>
        <v>18</v>
      </c>
      <c r="B25" s="15" t="s">
        <v>38</v>
      </c>
      <c r="C25" s="16" t="s">
        <v>39</v>
      </c>
      <c r="D25" s="11">
        <v>0.13</v>
      </c>
      <c r="E25" s="47">
        <v>4395.1000000000004</v>
      </c>
      <c r="F25" s="14" t="s">
        <v>50</v>
      </c>
      <c r="G25" s="14">
        <v>12</v>
      </c>
      <c r="H25" s="12">
        <f t="shared" si="0"/>
        <v>571.36300000000006</v>
      </c>
      <c r="I25" s="12">
        <f t="shared" si="1"/>
        <v>6856.3560000000007</v>
      </c>
      <c r="J25" s="12">
        <f t="shared" si="2"/>
        <v>0.13</v>
      </c>
      <c r="K25" s="7"/>
      <c r="L25" s="7"/>
      <c r="M25" s="27"/>
      <c r="O25" s="95">
        <f t="shared" ref="O25:O26" si="5">J25*1.043*1.092*1.072*1.083*1.1308</f>
        <v>0.19438347461755623</v>
      </c>
    </row>
    <row r="26" spans="1:16" ht="48.75" customHeight="1">
      <c r="A26" s="7">
        <f t="shared" si="4"/>
        <v>19</v>
      </c>
      <c r="B26" s="54" t="s">
        <v>40</v>
      </c>
      <c r="C26" s="13" t="s">
        <v>13</v>
      </c>
      <c r="D26" s="11">
        <v>1.23</v>
      </c>
      <c r="E26" s="47">
        <v>4395.1000000000004</v>
      </c>
      <c r="F26" s="14" t="s">
        <v>50</v>
      </c>
      <c r="G26" s="14">
        <v>12</v>
      </c>
      <c r="H26" s="12">
        <f t="shared" si="0"/>
        <v>5405.973</v>
      </c>
      <c r="I26" s="12">
        <f t="shared" si="1"/>
        <v>64871.675999999999</v>
      </c>
      <c r="J26" s="12">
        <f t="shared" si="2"/>
        <v>1.23</v>
      </c>
      <c r="K26" s="7"/>
      <c r="L26" s="7"/>
      <c r="M26" s="27"/>
      <c r="O26" s="95">
        <f t="shared" si="5"/>
        <v>1.8391667213814935</v>
      </c>
    </row>
    <row r="27" spans="1:16" s="34" customFormat="1">
      <c r="A27" s="118" t="s">
        <v>53</v>
      </c>
      <c r="B27" s="119"/>
      <c r="C27" s="118"/>
      <c r="D27" s="118"/>
      <c r="E27" s="118"/>
      <c r="F27" s="118"/>
      <c r="G27" s="90"/>
      <c r="H27" s="91">
        <f>SUM(H8:H26)</f>
        <v>61216.366751823996</v>
      </c>
      <c r="I27" s="91">
        <f>SUM(I8:I26)</f>
        <v>734596.40102188813</v>
      </c>
      <c r="J27" s="91">
        <f>SUM(J8:J26)</f>
        <v>13.928321710956293</v>
      </c>
      <c r="K27" s="91">
        <f t="shared" ref="K27:N27" si="6">SUM(K8:K26)</f>
        <v>21593.200000000001</v>
      </c>
      <c r="L27" s="91">
        <f t="shared" si="6"/>
        <v>201830.53333333333</v>
      </c>
      <c r="M27" s="91">
        <f t="shared" si="6"/>
        <v>212209.4036259774</v>
      </c>
      <c r="N27" s="91">
        <f t="shared" si="6"/>
        <v>0</v>
      </c>
      <c r="O27" s="88">
        <f>SUM(O8:O26)-0.01</f>
        <v>19.339663630772648</v>
      </c>
    </row>
    <row r="28" spans="1:16" s="2" customFormat="1">
      <c r="A28" s="104" t="s">
        <v>41</v>
      </c>
      <c r="B28" s="104"/>
      <c r="C28" s="104"/>
      <c r="D28" s="104"/>
      <c r="E28" s="104"/>
      <c r="F28" s="104"/>
      <c r="G28" s="104"/>
      <c r="H28" s="104"/>
      <c r="I28" s="104"/>
      <c r="J28" s="92"/>
      <c r="O28" s="93"/>
    </row>
    <row r="29" spans="1:16" s="2" customFormat="1" ht="56.25" customHeight="1">
      <c r="A29" s="17" t="s">
        <v>2</v>
      </c>
      <c r="B29" s="17" t="s">
        <v>3</v>
      </c>
      <c r="C29" s="17" t="s">
        <v>4</v>
      </c>
      <c r="D29" s="17" t="s">
        <v>5</v>
      </c>
      <c r="E29" s="17" t="s">
        <v>6</v>
      </c>
      <c r="F29" s="35" t="s">
        <v>46</v>
      </c>
      <c r="G29" s="35"/>
      <c r="H29" s="17" t="s">
        <v>7</v>
      </c>
      <c r="I29" s="17" t="s">
        <v>8</v>
      </c>
      <c r="J29" s="41" t="s">
        <v>43</v>
      </c>
      <c r="K29" s="28"/>
      <c r="L29" s="28"/>
      <c r="M29" s="28"/>
      <c r="O29" s="41" t="s">
        <v>43</v>
      </c>
    </row>
    <row r="30" spans="1:16" s="2" customFormat="1" ht="28.15" customHeight="1">
      <c r="A30" s="17">
        <v>1</v>
      </c>
      <c r="B30" s="36" t="s">
        <v>41</v>
      </c>
      <c r="C30" s="37"/>
      <c r="D30" s="19">
        <v>2.98</v>
      </c>
      <c r="E30" s="17">
        <v>4395.1000000000004</v>
      </c>
      <c r="F30" s="35" t="s">
        <v>42</v>
      </c>
      <c r="G30" s="35">
        <v>12</v>
      </c>
      <c r="H30" s="38"/>
      <c r="I30" s="38">
        <f>D30*E30*G30</f>
        <v>157168.77600000001</v>
      </c>
      <c r="J30" s="38">
        <f>I30/G30/E30</f>
        <v>2.98</v>
      </c>
      <c r="K30" s="28"/>
      <c r="L30" s="28"/>
      <c r="M30" s="28"/>
      <c r="O30" s="122">
        <v>5.51</v>
      </c>
    </row>
    <row r="31" spans="1:16" s="2" customFormat="1" ht="36.6" customHeight="1">
      <c r="A31" s="17">
        <v>2</v>
      </c>
      <c r="B31" s="55" t="s">
        <v>9</v>
      </c>
      <c r="C31" s="17" t="s">
        <v>10</v>
      </c>
      <c r="D31" s="96">
        <f>15.97*1.072*1.083*1.1304</f>
        <v>20.958505308288</v>
      </c>
      <c r="E31" s="19">
        <v>1200</v>
      </c>
      <c r="F31" s="35" t="s">
        <v>42</v>
      </c>
      <c r="G31" s="35">
        <v>1</v>
      </c>
      <c r="H31" s="38">
        <f>D31*E31</f>
        <v>25150.206369945601</v>
      </c>
      <c r="I31" s="38">
        <f>H31*G31</f>
        <v>25150.206369945601</v>
      </c>
      <c r="J31" s="38">
        <f>I31/12/E30</f>
        <v>0.47686071553065912</v>
      </c>
      <c r="K31" s="17"/>
      <c r="L31" s="17"/>
      <c r="M31" s="17"/>
      <c r="N31" s="39"/>
      <c r="O31" s="95">
        <f>D31*E31/E30/12</f>
        <v>0.47686071553065917</v>
      </c>
    </row>
    <row r="32" spans="1:16" s="2" customFormat="1" ht="34.5" customHeight="1">
      <c r="A32" s="17">
        <f>A31+1</f>
        <v>3</v>
      </c>
      <c r="B32" s="55" t="s">
        <v>11</v>
      </c>
      <c r="C32" s="17" t="s">
        <v>10</v>
      </c>
      <c r="D32" s="96">
        <f>11.52*1.072*1.083*1.1304</f>
        <v>15.118470955008</v>
      </c>
      <c r="E32" s="19">
        <v>1200</v>
      </c>
      <c r="F32" s="35" t="s">
        <v>42</v>
      </c>
      <c r="G32" s="35">
        <v>1</v>
      </c>
      <c r="H32" s="38">
        <f>D32*E32</f>
        <v>18142.1651460096</v>
      </c>
      <c r="I32" s="38">
        <f>H32*G32</f>
        <v>18142.1651460096</v>
      </c>
      <c r="J32" s="38">
        <f>I32/12/E30</f>
        <v>0.34398468646920427</v>
      </c>
      <c r="K32" s="17"/>
      <c r="L32" s="17"/>
      <c r="M32" s="28"/>
      <c r="O32" s="95">
        <f>D32*E32/E30/12</f>
        <v>0.34398468646920427</v>
      </c>
    </row>
    <row r="33" spans="1:16" s="40" customFormat="1">
      <c r="A33" s="118" t="s">
        <v>53</v>
      </c>
      <c r="B33" s="119"/>
      <c r="C33" s="118"/>
      <c r="D33" s="118"/>
      <c r="E33" s="118"/>
      <c r="F33" s="118"/>
      <c r="G33" s="86"/>
      <c r="H33" s="87"/>
      <c r="I33" s="78">
        <f>SUM(I30:I32)</f>
        <v>200461.14751595521</v>
      </c>
      <c r="J33" s="78">
        <f>SUM(J30:J32)</f>
        <v>3.8008454019998634</v>
      </c>
      <c r="K33" s="78">
        <f t="shared" ref="K33:N33" si="7">SUM(K30:K32)</f>
        <v>0</v>
      </c>
      <c r="L33" s="78">
        <f t="shared" si="7"/>
        <v>0</v>
      </c>
      <c r="M33" s="78">
        <f t="shared" si="7"/>
        <v>0</v>
      </c>
      <c r="N33" s="78">
        <f t="shared" si="7"/>
        <v>0</v>
      </c>
      <c r="O33" s="78">
        <f>SUM(O30:O32)</f>
        <v>6.3308454019998628</v>
      </c>
    </row>
    <row r="34" spans="1:16" s="34" customFormat="1">
      <c r="A34" s="118" t="s">
        <v>54</v>
      </c>
      <c r="B34" s="118"/>
      <c r="C34" s="118"/>
      <c r="D34" s="118"/>
      <c r="E34" s="118"/>
      <c r="F34" s="118"/>
      <c r="G34" s="88">
        <f>I34/12/E26</f>
        <v>17.729167112956159</v>
      </c>
      <c r="H34" s="89"/>
      <c r="I34" s="79">
        <f>I27+I33</f>
        <v>935057.5485378434</v>
      </c>
      <c r="J34" s="79">
        <f>J27+J33</f>
        <v>17.729167112956155</v>
      </c>
      <c r="K34" s="33"/>
      <c r="L34" s="33"/>
      <c r="M34" s="33"/>
      <c r="O34" s="98">
        <f>O27+O33</f>
        <v>25.670509032772511</v>
      </c>
    </row>
    <row r="35" spans="1:16" s="2" customFormat="1">
      <c r="A35" s="104" t="s">
        <v>52</v>
      </c>
      <c r="B35" s="104"/>
      <c r="C35" s="104"/>
      <c r="D35" s="104"/>
      <c r="E35" s="104"/>
      <c r="F35" s="104"/>
      <c r="G35" s="104"/>
      <c r="H35" s="104"/>
      <c r="I35" s="104"/>
      <c r="J35" s="52"/>
      <c r="O35" s="113"/>
      <c r="P35" s="114"/>
    </row>
    <row r="36" spans="1:16" s="50" customFormat="1" ht="85.5" customHeight="1">
      <c r="A36" s="31">
        <v>1</v>
      </c>
      <c r="B36" s="36" t="s">
        <v>77</v>
      </c>
      <c r="C36" s="18" t="s">
        <v>13</v>
      </c>
      <c r="D36" s="19">
        <v>2.79</v>
      </c>
      <c r="E36" s="18">
        <v>4395.1000000000004</v>
      </c>
      <c r="F36" s="14" t="s">
        <v>23</v>
      </c>
      <c r="G36" s="49">
        <v>12</v>
      </c>
      <c r="H36" s="12">
        <f>D36*E36</f>
        <v>12262.329000000002</v>
      </c>
      <c r="I36" s="12">
        <f>H36*G36</f>
        <v>147147.94800000003</v>
      </c>
      <c r="J36" s="12">
        <f>I36/12/E36</f>
        <v>2.7900000000000005</v>
      </c>
      <c r="K36" s="7"/>
      <c r="L36" s="7"/>
      <c r="M36" s="49"/>
      <c r="O36" s="12">
        <v>4.01</v>
      </c>
    </row>
    <row r="37" spans="1:16">
      <c r="A37" s="105" t="s">
        <v>75</v>
      </c>
      <c r="B37" s="106"/>
      <c r="C37" s="106"/>
      <c r="D37" s="106"/>
      <c r="E37" s="106"/>
      <c r="F37" s="107"/>
      <c r="G37" s="45">
        <f>G34+D36</f>
        <v>20.519167112956158</v>
      </c>
      <c r="H37" s="46"/>
      <c r="I37" s="45">
        <f>I34+I36</f>
        <v>1082205.4965378435</v>
      </c>
      <c r="J37" s="85">
        <f>J36+J34</f>
        <v>20.519167112956154</v>
      </c>
      <c r="K37" s="85">
        <f t="shared" ref="K37:O37" si="8">K36+K34</f>
        <v>0</v>
      </c>
      <c r="L37" s="85">
        <f t="shared" si="8"/>
        <v>0</v>
      </c>
      <c r="M37" s="85">
        <f t="shared" si="8"/>
        <v>0</v>
      </c>
      <c r="N37" s="85">
        <f t="shared" si="8"/>
        <v>0</v>
      </c>
      <c r="O37" s="99">
        <f t="shared" si="8"/>
        <v>29.680509032772513</v>
      </c>
    </row>
    <row r="38" spans="1:16" ht="13.15" customHeight="1">
      <c r="A38" s="42"/>
      <c r="B38" s="108"/>
      <c r="C38" s="108"/>
      <c r="D38" s="108"/>
      <c r="E38" s="108"/>
      <c r="F38" s="108"/>
      <c r="G38" s="108"/>
      <c r="H38" s="108"/>
      <c r="I38" s="108"/>
      <c r="J38" s="109"/>
      <c r="K38" s="110"/>
      <c r="L38" s="110"/>
      <c r="M38" s="110"/>
      <c r="N38" s="110"/>
      <c r="O38" s="110"/>
    </row>
    <row r="39" spans="1:16" ht="21" customHeight="1">
      <c r="A39" s="43"/>
      <c r="B39" s="111"/>
      <c r="C39" s="111"/>
      <c r="D39" s="111"/>
      <c r="E39" s="111"/>
      <c r="F39" s="111"/>
      <c r="G39" s="111"/>
      <c r="H39" s="111"/>
      <c r="I39" s="111"/>
      <c r="J39" s="112"/>
      <c r="K39" s="101"/>
      <c r="L39" s="101"/>
      <c r="M39" s="101"/>
      <c r="N39" s="101"/>
      <c r="O39" s="101"/>
    </row>
    <row r="40" spans="1:16" ht="19.5" customHeight="1">
      <c r="A40" s="43"/>
      <c r="B40" s="111"/>
      <c r="C40" s="111"/>
      <c r="D40" s="111"/>
      <c r="E40" s="111"/>
      <c r="F40" s="111"/>
      <c r="G40" s="111"/>
      <c r="H40" s="111"/>
      <c r="I40" s="111"/>
      <c r="J40" s="112"/>
      <c r="K40" s="101"/>
      <c r="L40" s="101"/>
      <c r="M40" s="101"/>
      <c r="N40" s="101"/>
      <c r="O40" s="101"/>
    </row>
    <row r="41" spans="1:16">
      <c r="A41" s="44"/>
      <c r="B41" s="44"/>
      <c r="C41" s="44"/>
      <c r="D41" s="44"/>
      <c r="E41" s="44"/>
      <c r="F41" s="20"/>
      <c r="G41" s="20"/>
      <c r="H41" s="44"/>
      <c r="I41" s="44"/>
      <c r="J41" s="44"/>
      <c r="P41" s="48"/>
    </row>
    <row r="42" spans="1:16" s="23" customFormat="1">
      <c r="A42" s="21"/>
      <c r="B42" s="22"/>
      <c r="C42" s="21"/>
      <c r="D42" s="22"/>
      <c r="F42" s="24"/>
      <c r="G42" s="24"/>
      <c r="H42" s="21"/>
      <c r="I42" s="21"/>
      <c r="J42" s="21"/>
      <c r="O42" s="94"/>
    </row>
    <row r="43" spans="1:16" s="23" customFormat="1" ht="37.9" customHeight="1">
      <c r="A43" s="21"/>
      <c r="B43" s="21"/>
      <c r="C43" s="21"/>
      <c r="D43" s="22"/>
      <c r="E43" s="21"/>
      <c r="F43" s="24"/>
      <c r="G43" s="24"/>
      <c r="H43" s="56"/>
      <c r="I43" s="21"/>
      <c r="J43" s="21"/>
      <c r="O43" s="94"/>
    </row>
    <row r="44" spans="1:16">
      <c r="B44" s="97"/>
      <c r="C44" s="97"/>
      <c r="D44" s="103"/>
      <c r="E44" s="103"/>
      <c r="F44" s="103"/>
    </row>
  </sheetData>
  <mergeCells count="13">
    <mergeCell ref="E2:P2"/>
    <mergeCell ref="A3:O4"/>
    <mergeCell ref="D44:F44"/>
    <mergeCell ref="A35:I35"/>
    <mergeCell ref="A37:F37"/>
    <mergeCell ref="B38:O40"/>
    <mergeCell ref="O35:P35"/>
    <mergeCell ref="A28:I28"/>
    <mergeCell ref="A6:I6"/>
    <mergeCell ref="K6:M6"/>
    <mergeCell ref="A27:F27"/>
    <mergeCell ref="A33:F33"/>
    <mergeCell ref="A34:F34"/>
  </mergeCells>
  <printOptions horizontalCentered="1" verticalCentered="1"/>
  <pageMargins left="0.39370078740157483" right="0.15748031496062992" top="0.31496062992125984" bottom="0.15748031496062992" header="0.15748031496062992" footer="0.15748031496062992"/>
  <pageSetup paperSize="9" scale="50" orientation="portrait" r:id="rId1"/>
  <ignoredErrors>
    <ignoredError sqref="J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selection activeCell="D35" sqref="D35"/>
    </sheetView>
  </sheetViews>
  <sheetFormatPr defaultRowHeight="15.75"/>
  <cols>
    <col min="1" max="1" width="9.140625" style="57"/>
    <col min="2" max="2" width="81.42578125" style="58" customWidth="1"/>
    <col min="3" max="3" width="36.42578125" style="77" customWidth="1"/>
    <col min="4" max="4" width="40.7109375" style="58" customWidth="1"/>
    <col min="5" max="16384" width="9.140625" style="58"/>
  </cols>
  <sheetData>
    <row r="1" spans="1:5" s="82" customFormat="1" ht="33" customHeight="1">
      <c r="A1" s="80"/>
      <c r="B1" s="81" t="s">
        <v>58</v>
      </c>
      <c r="C1" s="81"/>
      <c r="D1" s="81"/>
    </row>
    <row r="2" spans="1:5" s="82" customFormat="1" ht="33" customHeight="1">
      <c r="A2" s="80"/>
      <c r="B2" s="82" t="s">
        <v>59</v>
      </c>
      <c r="C2" s="83" t="s">
        <v>69</v>
      </c>
    </row>
    <row r="3" spans="1:5" s="57" customFormat="1" ht="63">
      <c r="A3" s="59" t="s">
        <v>2</v>
      </c>
      <c r="B3" s="59" t="s">
        <v>60</v>
      </c>
      <c r="C3" s="59" t="s">
        <v>61</v>
      </c>
      <c r="D3" s="59" t="s">
        <v>62</v>
      </c>
    </row>
    <row r="4" spans="1:5" ht="31.5">
      <c r="A4" s="59">
        <v>1</v>
      </c>
      <c r="B4" s="60" t="s">
        <v>12</v>
      </c>
      <c r="C4" s="61">
        <v>0.31999999999999995</v>
      </c>
      <c r="D4" s="62">
        <v>0.31999999999999995</v>
      </c>
      <c r="E4" s="63"/>
    </row>
    <row r="5" spans="1:5">
      <c r="A5" s="59">
        <f t="shared" ref="A5:A28" si="0">A4+1</f>
        <v>2</v>
      </c>
      <c r="B5" s="60" t="s">
        <v>47</v>
      </c>
      <c r="C5" s="61">
        <v>7.9999999999999988E-2</v>
      </c>
      <c r="D5" s="62">
        <v>7.9999999999999988E-2</v>
      </c>
      <c r="E5" s="63"/>
    </row>
    <row r="6" spans="1:5">
      <c r="A6" s="59">
        <f t="shared" si="0"/>
        <v>3</v>
      </c>
      <c r="B6" s="60" t="s">
        <v>16</v>
      </c>
      <c r="C6" s="61">
        <v>0.15</v>
      </c>
      <c r="D6" s="62">
        <v>0.15</v>
      </c>
      <c r="E6" s="63"/>
    </row>
    <row r="7" spans="1:5">
      <c r="A7" s="59">
        <f t="shared" si="0"/>
        <v>4</v>
      </c>
      <c r="B7" s="60" t="s">
        <v>17</v>
      </c>
      <c r="C7" s="61">
        <v>7.0000000000000007E-2</v>
      </c>
      <c r="D7" s="62">
        <v>7.0000000000000007E-2</v>
      </c>
      <c r="E7" s="63"/>
    </row>
    <row r="8" spans="1:5">
      <c r="A8" s="59">
        <f t="shared" si="0"/>
        <v>5</v>
      </c>
      <c r="B8" s="60" t="s">
        <v>19</v>
      </c>
      <c r="C8" s="64">
        <v>3.9999999999999994E-2</v>
      </c>
      <c r="D8" s="65">
        <v>3.9999999999999994E-2</v>
      </c>
      <c r="E8" s="63"/>
    </row>
    <row r="9" spans="1:5" ht="31.5">
      <c r="A9" s="59">
        <f t="shared" si="0"/>
        <v>6</v>
      </c>
      <c r="B9" s="60" t="s">
        <v>21</v>
      </c>
      <c r="C9" s="64">
        <v>0.19</v>
      </c>
      <c r="D9" s="65">
        <v>0.19</v>
      </c>
      <c r="E9" s="63"/>
    </row>
    <row r="10" spans="1:5">
      <c r="A10" s="59">
        <f t="shared" si="0"/>
        <v>7</v>
      </c>
      <c r="B10" s="60" t="s">
        <v>48</v>
      </c>
      <c r="C10" s="64">
        <v>0.16999999999999998</v>
      </c>
      <c r="D10" s="65">
        <v>0.16999999999999998</v>
      </c>
      <c r="E10" s="63"/>
    </row>
    <row r="11" spans="1:5">
      <c r="A11" s="59">
        <f t="shared" si="0"/>
        <v>8</v>
      </c>
      <c r="B11" s="55" t="s">
        <v>25</v>
      </c>
      <c r="C11" s="64">
        <v>0.18</v>
      </c>
      <c r="D11" s="65">
        <v>0.18</v>
      </c>
      <c r="E11" s="66"/>
    </row>
    <row r="12" spans="1:5">
      <c r="A12" s="59">
        <f t="shared" si="0"/>
        <v>9</v>
      </c>
      <c r="B12" s="60" t="s">
        <v>49</v>
      </c>
      <c r="C12" s="64">
        <v>0.5</v>
      </c>
      <c r="D12" s="65">
        <v>0.5</v>
      </c>
      <c r="E12" s="63"/>
    </row>
    <row r="13" spans="1:5">
      <c r="A13" s="59">
        <f t="shared" si="0"/>
        <v>10</v>
      </c>
      <c r="B13" s="60" t="s">
        <v>63</v>
      </c>
      <c r="C13" s="64">
        <v>0.42</v>
      </c>
      <c r="D13" s="65">
        <v>0.42</v>
      </c>
      <c r="E13" s="63"/>
    </row>
    <row r="14" spans="1:5">
      <c r="A14" s="59">
        <f t="shared" si="0"/>
        <v>11</v>
      </c>
      <c r="B14" s="60" t="s">
        <v>27</v>
      </c>
      <c r="C14" s="64">
        <v>0.05</v>
      </c>
      <c r="D14" s="65">
        <v>0.05</v>
      </c>
      <c r="E14" s="63"/>
    </row>
    <row r="15" spans="1:5">
      <c r="A15" s="59">
        <f t="shared" si="0"/>
        <v>12</v>
      </c>
      <c r="B15" s="60" t="s">
        <v>29</v>
      </c>
      <c r="C15" s="64">
        <v>7.9999999999999988E-2</v>
      </c>
      <c r="D15" s="65">
        <v>7.9999999999999988E-2</v>
      </c>
      <c r="E15" s="63"/>
    </row>
    <row r="16" spans="1:5">
      <c r="A16" s="59">
        <f t="shared" si="0"/>
        <v>13</v>
      </c>
      <c r="B16" s="55" t="s">
        <v>30</v>
      </c>
      <c r="C16" s="64">
        <v>0.37</v>
      </c>
      <c r="D16" s="65">
        <v>0.37</v>
      </c>
      <c r="E16" s="66"/>
    </row>
    <row r="17" spans="1:6">
      <c r="A17" s="59">
        <f t="shared" si="0"/>
        <v>14</v>
      </c>
      <c r="B17" s="60" t="s">
        <v>44</v>
      </c>
      <c r="C17" s="64">
        <v>2.1800000000000002</v>
      </c>
      <c r="D17" s="65">
        <v>2.1800000000000002</v>
      </c>
      <c r="E17" s="67"/>
    </row>
    <row r="18" spans="1:6">
      <c r="A18" s="59">
        <f t="shared" si="0"/>
        <v>15</v>
      </c>
      <c r="B18" s="60" t="s">
        <v>45</v>
      </c>
      <c r="C18" s="64">
        <v>1.84</v>
      </c>
      <c r="D18" s="65">
        <v>1.84</v>
      </c>
      <c r="E18" s="67"/>
    </row>
    <row r="19" spans="1:6">
      <c r="A19" s="59">
        <f t="shared" si="0"/>
        <v>16</v>
      </c>
      <c r="B19" s="68" t="s">
        <v>64</v>
      </c>
      <c r="C19" s="62">
        <v>0.59</v>
      </c>
      <c r="D19" s="62"/>
      <c r="F19" s="69"/>
    </row>
    <row r="20" spans="1:6" ht="18.75" customHeight="1">
      <c r="A20" s="59">
        <f t="shared" si="0"/>
        <v>17</v>
      </c>
      <c r="B20" s="84" t="s">
        <v>72</v>
      </c>
      <c r="C20" s="62">
        <v>0.45</v>
      </c>
      <c r="D20" s="62">
        <v>0.45</v>
      </c>
    </row>
    <row r="21" spans="1:6" ht="31.5">
      <c r="A21" s="59">
        <f t="shared" si="0"/>
        <v>18</v>
      </c>
      <c r="B21" s="84" t="s">
        <v>73</v>
      </c>
      <c r="C21" s="62">
        <v>0.33</v>
      </c>
      <c r="D21" s="62">
        <v>0.33</v>
      </c>
    </row>
    <row r="22" spans="1:6">
      <c r="A22" s="59">
        <f t="shared" si="0"/>
        <v>19</v>
      </c>
      <c r="B22" s="68" t="s">
        <v>65</v>
      </c>
      <c r="C22" s="62">
        <v>0.25</v>
      </c>
      <c r="D22" s="62">
        <v>0.25</v>
      </c>
    </row>
    <row r="23" spans="1:6">
      <c r="A23" s="59">
        <f t="shared" si="0"/>
        <v>20</v>
      </c>
      <c r="B23" s="68" t="s">
        <v>66</v>
      </c>
      <c r="C23" s="62">
        <v>0.02</v>
      </c>
      <c r="D23" s="62">
        <v>0.02</v>
      </c>
    </row>
    <row r="24" spans="1:6">
      <c r="A24" s="59">
        <f t="shared" si="0"/>
        <v>21</v>
      </c>
      <c r="B24" s="68" t="s">
        <v>35</v>
      </c>
      <c r="C24" s="62">
        <v>3.0001592682760343</v>
      </c>
      <c r="D24" s="62">
        <v>3.0001592682760343</v>
      </c>
    </row>
    <row r="25" spans="1:6">
      <c r="A25" s="59">
        <f t="shared" si="0"/>
        <v>22</v>
      </c>
      <c r="B25" s="68" t="s">
        <v>37</v>
      </c>
      <c r="C25" s="65">
        <v>1.58</v>
      </c>
      <c r="D25" s="65">
        <v>1.58</v>
      </c>
    </row>
    <row r="26" spans="1:6">
      <c r="A26" s="59">
        <f t="shared" si="0"/>
        <v>23</v>
      </c>
      <c r="B26" s="68" t="s">
        <v>38</v>
      </c>
      <c r="C26" s="65">
        <v>0.13</v>
      </c>
      <c r="D26" s="65">
        <v>0.13</v>
      </c>
    </row>
    <row r="27" spans="1:6">
      <c r="A27" s="59">
        <f t="shared" si="0"/>
        <v>24</v>
      </c>
      <c r="B27" s="68" t="s">
        <v>40</v>
      </c>
      <c r="C27" s="65">
        <v>1.23</v>
      </c>
      <c r="D27" s="65">
        <v>1.23</v>
      </c>
    </row>
    <row r="28" spans="1:6">
      <c r="A28" s="59">
        <f t="shared" si="0"/>
        <v>25</v>
      </c>
      <c r="B28" s="68" t="s">
        <v>41</v>
      </c>
      <c r="C28" s="62">
        <v>3.53</v>
      </c>
      <c r="D28" s="62">
        <v>3.53</v>
      </c>
    </row>
    <row r="29" spans="1:6">
      <c r="A29" s="70"/>
      <c r="B29" s="71" t="s">
        <v>67</v>
      </c>
      <c r="C29" s="72">
        <f>SUM(C4:C28)</f>
        <v>17.750159268276036</v>
      </c>
      <c r="D29" s="72">
        <f>SUM(D4:D28)</f>
        <v>17.160159268276036</v>
      </c>
    </row>
    <row r="30" spans="1:6" ht="31.5">
      <c r="A30" s="70"/>
      <c r="B30" s="68" t="s">
        <v>68</v>
      </c>
      <c r="C30" s="120">
        <f>C29-D29</f>
        <v>0.58999999999999986</v>
      </c>
      <c r="D30" s="121"/>
    </row>
    <row r="31" spans="1:6">
      <c r="A31" s="73"/>
      <c r="B31" s="74"/>
      <c r="C31" s="75"/>
      <c r="D31" s="76"/>
    </row>
    <row r="32" spans="1:6">
      <c r="A32" s="73"/>
      <c r="B32" s="74"/>
      <c r="C32" s="75"/>
      <c r="D32" s="74"/>
    </row>
    <row r="33" spans="2:3">
      <c r="B33" s="58" t="s">
        <v>70</v>
      </c>
      <c r="C33" s="77" t="s">
        <v>71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20,18 новая площадь</vt:lpstr>
      <vt:lpstr>Лист1</vt:lpstr>
      <vt:lpstr>'20,18 новая площадь'!Область_печати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2026-02-17T08:26:41Z</dcterms:modified>
</cp:coreProperties>
</file>