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120" yWindow="1320" windowWidth="9720" windowHeight="6120"/>
  </bookViews>
  <sheets>
    <sheet name="ГИС сводная" sheetId="19" r:id="rId1"/>
  </sheets>
  <definedNames>
    <definedName name="_xlnm.Print_Area" localSheetId="0">'ГИС сводная'!$A$1:$Q$39</definedName>
  </definedNames>
  <calcPr calcId="125725"/>
</workbook>
</file>

<file path=xl/calcChain.xml><?xml version="1.0" encoding="utf-8"?>
<calcChain xmlns="http://schemas.openxmlformats.org/spreadsheetml/2006/main">
  <c r="D31" i="19"/>
  <c r="P31" s="1"/>
  <c r="D30"/>
  <c r="P30" s="1"/>
  <c r="P29"/>
  <c r="P9"/>
  <c r="P10"/>
  <c r="P11"/>
  <c r="P12"/>
  <c r="P13"/>
  <c r="P14"/>
  <c r="P15"/>
  <c r="P16"/>
  <c r="P17"/>
  <c r="P18"/>
  <c r="P19"/>
  <c r="P20"/>
  <c r="P21"/>
  <c r="P22"/>
  <c r="P23"/>
  <c r="P24"/>
  <c r="P25"/>
  <c r="P8"/>
  <c r="P26" s="1"/>
  <c r="K36"/>
  <c r="L36"/>
  <c r="M36"/>
  <c r="N36"/>
  <c r="O36"/>
  <c r="J35"/>
  <c r="K35"/>
  <c r="L35"/>
  <c r="M35" s="1"/>
  <c r="N35" s="1"/>
  <c r="O35" s="1"/>
  <c r="K33"/>
  <c r="L33"/>
  <c r="M33"/>
  <c r="N33"/>
  <c r="O33"/>
  <c r="K32"/>
  <c r="L32"/>
  <c r="M32"/>
  <c r="N32"/>
  <c r="O32"/>
  <c r="K26"/>
  <c r="L26"/>
  <c r="M26"/>
  <c r="N26"/>
  <c r="O26"/>
  <c r="I8"/>
  <c r="H8"/>
  <c r="I35"/>
  <c r="H35"/>
  <c r="H9"/>
  <c r="I9" s="1"/>
  <c r="J9" s="1"/>
  <c r="H21"/>
  <c r="I21"/>
  <c r="J21" s="1"/>
  <c r="H22"/>
  <c r="I22" s="1"/>
  <c r="J22" s="1"/>
  <c r="L22"/>
  <c r="M22"/>
  <c r="L21"/>
  <c r="M21"/>
  <c r="L20"/>
  <c r="I29"/>
  <c r="J29"/>
  <c r="H31"/>
  <c r="I31" s="1"/>
  <c r="A31"/>
  <c r="H10"/>
  <c r="I10"/>
  <c r="J10" s="1"/>
  <c r="H11"/>
  <c r="I11" s="1"/>
  <c r="J11" s="1"/>
  <c r="H12"/>
  <c r="I12"/>
  <c r="J12" s="1"/>
  <c r="H13"/>
  <c r="I13" s="1"/>
  <c r="J13" s="1"/>
  <c r="H14"/>
  <c r="I14"/>
  <c r="H15"/>
  <c r="I15"/>
  <c r="J15" s="1"/>
  <c r="H16"/>
  <c r="I16" s="1"/>
  <c r="J16" s="1"/>
  <c r="H17"/>
  <c r="I17"/>
  <c r="J17" s="1"/>
  <c r="H18"/>
  <c r="I18" s="1"/>
  <c r="J18" s="1"/>
  <c r="H19"/>
  <c r="I19"/>
  <c r="J19" s="1"/>
  <c r="H20"/>
  <c r="I20" s="1"/>
  <c r="J20" s="1"/>
  <c r="H23"/>
  <c r="I23"/>
  <c r="J23" s="1"/>
  <c r="H24"/>
  <c r="I24" s="1"/>
  <c r="J24" s="1"/>
  <c r="H25"/>
  <c r="I25"/>
  <c r="J25" s="1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J14"/>
  <c r="P32" l="1"/>
  <c r="H30"/>
  <c r="I30" s="1"/>
  <c r="J30" s="1"/>
  <c r="J31"/>
  <c r="I32"/>
  <c r="I26"/>
  <c r="J8"/>
  <c r="J26" s="1"/>
  <c r="H26"/>
  <c r="J32" l="1"/>
  <c r="P33"/>
  <c r="P36" s="1"/>
  <c r="J33"/>
  <c r="J36" s="1"/>
  <c r="I33"/>
  <c r="G33" s="1"/>
  <c r="G36" s="1"/>
</calcChain>
</file>

<file path=xl/sharedStrings.xml><?xml version="1.0" encoding="utf-8"?>
<sst xmlns="http://schemas.openxmlformats.org/spreadsheetml/2006/main" count="101" uniqueCount="66">
  <si>
    <t>1 раз в год</t>
  </si>
  <si>
    <t>4 раза в год</t>
  </si>
  <si>
    <t>Техническое обслуживание внутридомового газового оборудования</t>
  </si>
  <si>
    <t>1 раз в  год</t>
  </si>
  <si>
    <t>1 кв.м асфальта</t>
  </si>
  <si>
    <t>1 кв.м лестничных клеток</t>
  </si>
  <si>
    <t>1 кв.м.общей площади</t>
  </si>
  <si>
    <t>1 раз в  2 суток</t>
  </si>
  <si>
    <t>Текущий ремонт</t>
  </si>
  <si>
    <t>ежемесячно</t>
  </si>
  <si>
    <t>1 метр трубопровода</t>
  </si>
  <si>
    <t>Гидравлические испытания системы отопления</t>
  </si>
  <si>
    <t>Промывка системы отопления</t>
  </si>
  <si>
    <t>Техническое обслуживание инженерных сетей входящих в состав общего имущества многоквартирных жилых домов</t>
  </si>
  <si>
    <t>Техническое обслуживание мягкой кровли</t>
  </si>
  <si>
    <t>Техническое обслуживание ГЩВУ (ВРУ)</t>
  </si>
  <si>
    <t>Техническое обслуживание системы освещения общего имущества</t>
  </si>
  <si>
    <t xml:space="preserve">Техническое обслуживание электрических сетей и их оборудования на лестничных клетках </t>
  </si>
  <si>
    <t>Осмотр наружных конструкций панельного дома</t>
  </si>
  <si>
    <t>Дератизация, дезинсекция</t>
  </si>
  <si>
    <t>Проверка дымоходов и вентканалов</t>
  </si>
  <si>
    <t>Услуга по управлению</t>
  </si>
  <si>
    <t>Услуги паспортной службы</t>
  </si>
  <si>
    <t>Услуги по начислению и сбору платежей, работе с неплательщиками</t>
  </si>
  <si>
    <t>№</t>
  </si>
  <si>
    <t>Наименование работы</t>
  </si>
  <si>
    <t>Итого стоимость в руб. в год</t>
  </si>
  <si>
    <t>Тариф на 1м2/мес. в руб.</t>
  </si>
  <si>
    <t>Код</t>
  </si>
  <si>
    <t>1 кв.м.общ.пл.</t>
  </si>
  <si>
    <t>Согласно правилам и нормам обслуживания жилого фонда</t>
  </si>
  <si>
    <t xml:space="preserve"> Площадь МКД</t>
  </si>
  <si>
    <t>1 кв.м.общ.жил.пл.</t>
  </si>
  <si>
    <t>по графику</t>
  </si>
  <si>
    <t>Итого стоимость в месяц, руб.</t>
  </si>
  <si>
    <t>Содержание общего имущества и управление МКД</t>
  </si>
  <si>
    <t>МКД</t>
  </si>
  <si>
    <t>Приложение № ___  к договору управления МКД</t>
  </si>
  <si>
    <t>1 кв.м кровли( ст-ть пересчитана на 1 кв.м. об.пл.)</t>
  </si>
  <si>
    <t>1 ВРУ  ( ст-ть пересчитана на 1 кв.м. об.пл.)</t>
  </si>
  <si>
    <t>1 кв.м площади вспомогательных помещений ( ст-ть пересчитана на 1 кв.м. об.пл.)</t>
  </si>
  <si>
    <t>1 кв.м лестничных клеток ( ст-ть пересчитана на 1 кв.м. об.пл.)</t>
  </si>
  <si>
    <t xml:space="preserve">1 кв.м.общ.пл. </t>
  </si>
  <si>
    <t>Стоимость на 1 кв м об пл</t>
  </si>
  <si>
    <t>Дежурство слесарей, электриков</t>
  </si>
  <si>
    <t>1 кв.м. общ.пл.</t>
  </si>
  <si>
    <t>5-ти этажки</t>
  </si>
  <si>
    <t>г. Рязань ул. Костычева д. 6 корп. 1</t>
  </si>
  <si>
    <t>убрать при печати</t>
  </si>
  <si>
    <t xml:space="preserve">Уборка лестничных площадок и маршей </t>
  </si>
  <si>
    <t>Осмотр технических этажей, чердаков и подвальных помещений</t>
  </si>
  <si>
    <t>Осмотр мест общего пользования</t>
  </si>
  <si>
    <t>Аварийное обслуживание, непредвиденные работы</t>
  </si>
  <si>
    <t>постоянно</t>
  </si>
  <si>
    <t>Периодичность</t>
  </si>
  <si>
    <t>Количество</t>
  </si>
  <si>
    <t>Итого</t>
  </si>
  <si>
    <t>Ед.изм.</t>
  </si>
  <si>
    <t>Цена (руб.)</t>
  </si>
  <si>
    <t>Объем</t>
  </si>
  <si>
    <t>КРСОИ</t>
  </si>
  <si>
    <t>3 раза в год-вентканалы в МКД с газовыми приборами, раз в год-в МКД с электроплитами</t>
  </si>
  <si>
    <t xml:space="preserve">Подметание прилегающей территории, содержание и уборка контейнерных площадок </t>
  </si>
  <si>
    <t xml:space="preserve">Тариф с КРСОИ  на 1м2/мес. в руб. </t>
  </si>
  <si>
    <t>Коммунальные ресурсы потребляемые в целях содержания общего имущества в многоквартирном доме (КРСОИ) с 01.01.2026</t>
  </si>
  <si>
    <t>Расчет платы за услуги (работы)  по содержанию,управлению и текущему ремонту  общего имущества многоквартирного дома с 05.02.2026 г. (Перечень и стоимость работ по содержанию, управлению и текущему ремонту общего имущества МКД)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</si>
</sst>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8">
    <font>
      <sz val="10"/>
      <name val="Arial"/>
    </font>
    <font>
      <sz val="10"/>
      <name val="Arial Cyr"/>
      <charset val="204"/>
    </font>
    <font>
      <sz val="12"/>
      <name val="Cambria"/>
      <family val="1"/>
      <charset val="204"/>
    </font>
    <font>
      <b/>
      <sz val="12"/>
      <name val="Cambria"/>
      <family val="1"/>
      <charset val="204"/>
    </font>
    <font>
      <b/>
      <sz val="12"/>
      <color indexed="8"/>
      <name val="Cambria"/>
      <family val="1"/>
      <charset val="204"/>
    </font>
    <font>
      <sz val="12"/>
      <color indexed="8"/>
      <name val="Cambria"/>
      <family val="1"/>
      <charset val="204"/>
    </font>
    <font>
      <b/>
      <i/>
      <sz val="12"/>
      <color indexed="8"/>
      <name val="Cambria"/>
      <family val="1"/>
      <charset val="204"/>
    </font>
    <font>
      <sz val="12"/>
      <name val="Cambria"/>
      <family val="1"/>
      <charset val="204"/>
      <scheme val="major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Font="1" applyFill="1"/>
    <xf numFmtId="0" fontId="2" fillId="0" borderId="0" xfId="0" applyFont="1"/>
    <xf numFmtId="0" fontId="3" fillId="0" borderId="0" xfId="0" applyFont="1"/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right"/>
    </xf>
    <xf numFmtId="0" fontId="4" fillId="0" borderId="0" xfId="0" applyFont="1" applyBorder="1" applyAlignment="1">
      <alignment horizontal="center" vertical="center" wrapText="1"/>
    </xf>
    <xf numFmtId="0" fontId="2" fillId="2" borderId="0" xfId="0" applyFont="1" applyFill="1"/>
    <xf numFmtId="2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justify" wrapText="1"/>
    </xf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 wrapText="1"/>
    </xf>
    <xf numFmtId="0" fontId="2" fillId="3" borderId="0" xfId="0" applyFont="1" applyFill="1"/>
    <xf numFmtId="4" fontId="2" fillId="0" borderId="2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Fill="1" applyAlignment="1">
      <alignment horizontal="right"/>
    </xf>
    <xf numFmtId="4" fontId="2" fillId="0" borderId="0" xfId="0" applyNumberFormat="1" applyFont="1"/>
    <xf numFmtId="4" fontId="4" fillId="0" borderId="0" xfId="0" applyNumberFormat="1" applyFont="1" applyFill="1" applyBorder="1" applyAlignment="1">
      <alignment vertical="center" wrapText="1"/>
    </xf>
    <xf numFmtId="4" fontId="4" fillId="0" borderId="0" xfId="0" applyNumberFormat="1" applyFont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/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4" fontId="3" fillId="0" borderId="0" xfId="0" applyNumberFormat="1" applyFont="1" applyBorder="1" applyAlignment="1">
      <alignment horizontal="center"/>
    </xf>
    <xf numFmtId="4" fontId="3" fillId="0" borderId="0" xfId="0" applyNumberFormat="1" applyFont="1"/>
    <xf numFmtId="4" fontId="2" fillId="0" borderId="0" xfId="0" applyNumberFormat="1" applyFont="1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justify" wrapText="1"/>
    </xf>
    <xf numFmtId="0" fontId="2" fillId="3" borderId="1" xfId="0" applyFont="1" applyFill="1" applyBorder="1" applyAlignment="1">
      <alignment horizontal="justify" vertical="center" wrapText="1"/>
    </xf>
    <xf numFmtId="0" fontId="7" fillId="4" borderId="1" xfId="0" applyFont="1" applyFill="1" applyBorder="1" applyAlignment="1">
      <alignment horizontal="justify" vertical="center" wrapText="1"/>
    </xf>
    <xf numFmtId="0" fontId="4" fillId="4" borderId="0" xfId="0" applyFont="1" applyFill="1"/>
    <xf numFmtId="4" fontId="2" fillId="4" borderId="0" xfId="0" applyNumberFormat="1" applyFont="1" applyFill="1"/>
    <xf numFmtId="0" fontId="2" fillId="4" borderId="0" xfId="0" applyFont="1" applyFill="1"/>
    <xf numFmtId="0" fontId="2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 wrapText="1"/>
    </xf>
    <xf numFmtId="4" fontId="2" fillId="4" borderId="2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/>
    <xf numFmtId="0" fontId="2" fillId="4" borderId="1" xfId="0" applyFont="1" applyFill="1" applyBorder="1" applyAlignment="1">
      <alignment horizontal="left" vertical="center" wrapText="1"/>
    </xf>
    <xf numFmtId="3" fontId="2" fillId="4" borderId="1" xfId="0" applyNumberFormat="1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4" fontId="5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justify" vertical="center" wrapText="1"/>
    </xf>
    <xf numFmtId="0" fontId="3" fillId="4" borderId="0" xfId="0" applyFont="1" applyFill="1"/>
    <xf numFmtId="2" fontId="4" fillId="5" borderId="2" xfId="0" applyNumberFormat="1" applyFont="1" applyFill="1" applyBorder="1" applyAlignment="1">
      <alignment horizontal="right"/>
    </xf>
    <xf numFmtId="4" fontId="4" fillId="5" borderId="2" xfId="0" applyNumberFormat="1" applyFont="1" applyFill="1" applyBorder="1" applyAlignment="1">
      <alignment horizontal="right"/>
    </xf>
    <xf numFmtId="4" fontId="4" fillId="5" borderId="1" xfId="0" applyNumberFormat="1" applyFont="1" applyFill="1" applyBorder="1"/>
    <xf numFmtId="0" fontId="3" fillId="5" borderId="4" xfId="0" applyFont="1" applyFill="1" applyBorder="1" applyAlignment="1">
      <alignment horizontal="right"/>
    </xf>
    <xf numFmtId="4" fontId="3" fillId="5" borderId="4" xfId="0" applyNumberFormat="1" applyFont="1" applyFill="1" applyBorder="1" applyAlignment="1">
      <alignment horizontal="right"/>
    </xf>
    <xf numFmtId="4" fontId="3" fillId="5" borderId="2" xfId="0" applyNumberFormat="1" applyFont="1" applyFill="1" applyBorder="1"/>
    <xf numFmtId="4" fontId="3" fillId="5" borderId="1" xfId="0" applyNumberFormat="1" applyFont="1" applyFill="1" applyBorder="1"/>
    <xf numFmtId="4" fontId="4" fillId="5" borderId="2" xfId="0" applyNumberFormat="1" applyFont="1" applyFill="1" applyBorder="1" applyAlignment="1">
      <alignment horizontal="center"/>
    </xf>
    <xf numFmtId="4" fontId="4" fillId="4" borderId="0" xfId="0" applyNumberFormat="1" applyFont="1" applyFill="1" applyBorder="1"/>
    <xf numFmtId="0" fontId="3" fillId="5" borderId="1" xfId="0" applyFont="1" applyFill="1" applyBorder="1" applyAlignment="1">
      <alignment horizontal="center"/>
    </xf>
    <xf numFmtId="2" fontId="3" fillId="5" borderId="1" xfId="0" applyNumberFormat="1" applyFont="1" applyFill="1" applyBorder="1" applyAlignment="1">
      <alignment horizontal="center"/>
    </xf>
    <xf numFmtId="2" fontId="2" fillId="0" borderId="0" xfId="0" applyNumberFormat="1" applyFont="1"/>
    <xf numFmtId="0" fontId="2" fillId="3" borderId="1" xfId="0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horizontal="right" vertical="center"/>
    </xf>
    <xf numFmtId="2" fontId="2" fillId="4" borderId="0" xfId="0" applyNumberFormat="1" applyFont="1" applyFill="1"/>
    <xf numFmtId="4" fontId="2" fillId="0" borderId="1" xfId="0" applyNumberFormat="1" applyFon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2" fillId="4" borderId="0" xfId="0" applyNumberFormat="1" applyFont="1" applyFill="1" applyAlignment="1">
      <alignment horizontal="center" vertical="center"/>
    </xf>
    <xf numFmtId="2" fontId="2" fillId="4" borderId="1" xfId="0" applyNumberFormat="1" applyFont="1" applyFill="1" applyBorder="1" applyAlignment="1">
      <alignment horizontal="center" vertical="center"/>
    </xf>
    <xf numFmtId="4" fontId="3" fillId="5" borderId="1" xfId="0" applyNumberFormat="1" applyFont="1" applyFill="1" applyBorder="1" applyAlignment="1">
      <alignment horizontal="center" vertical="center"/>
    </xf>
    <xf numFmtId="4" fontId="4" fillId="5" borderId="1" xfId="0" applyNumberFormat="1" applyFont="1" applyFill="1" applyBorder="1" applyAlignment="1">
      <alignment horizontal="center" vertical="center"/>
    </xf>
    <xf numFmtId="2" fontId="4" fillId="4" borderId="0" xfId="0" applyNumberFormat="1" applyFont="1" applyFill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3" fillId="0" borderId="0" xfId="0" applyFont="1" applyFill="1"/>
    <xf numFmtId="2" fontId="2" fillId="6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4" fillId="4" borderId="2" xfId="0" applyFont="1" applyFill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7" xfId="0" applyBorder="1" applyAlignment="1">
      <alignment horizontal="left"/>
    </xf>
    <xf numFmtId="0" fontId="3" fillId="5" borderId="2" xfId="0" applyFont="1" applyFill="1" applyBorder="1" applyAlignment="1">
      <alignment horizontal="right"/>
    </xf>
    <xf numFmtId="0" fontId="3" fillId="5" borderId="4" xfId="0" applyFont="1" applyFill="1" applyBorder="1" applyAlignment="1">
      <alignment horizontal="right"/>
    </xf>
    <xf numFmtId="0" fontId="3" fillId="5" borderId="7" xfId="0" applyFont="1" applyFill="1" applyBorder="1" applyAlignment="1">
      <alignment horizontal="right"/>
    </xf>
    <xf numFmtId="0" fontId="2" fillId="0" borderId="8" xfId="0" applyFont="1" applyBorder="1" applyAlignment="1">
      <alignment horizontal="left" wrapText="1"/>
    </xf>
    <xf numFmtId="0" fontId="0" fillId="0" borderId="8" xfId="0" applyBorder="1" applyAlignment="1"/>
    <xf numFmtId="0" fontId="2" fillId="0" borderId="0" xfId="0" applyFont="1" applyBorder="1" applyAlignment="1">
      <alignment horizontal="left" wrapText="1"/>
    </xf>
    <xf numFmtId="0" fontId="0" fillId="0" borderId="0" xfId="0" applyAlignment="1"/>
    <xf numFmtId="0" fontId="2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center" vertical="center" wrapText="1"/>
    </xf>
    <xf numFmtId="4" fontId="2" fillId="0" borderId="5" xfId="0" applyNumberFormat="1" applyFont="1" applyBorder="1" applyAlignment="1"/>
    <xf numFmtId="0" fontId="4" fillId="5" borderId="1" xfId="0" applyFont="1" applyFill="1" applyBorder="1" applyAlignment="1">
      <alignment horizontal="right"/>
    </xf>
    <xf numFmtId="0" fontId="6" fillId="0" borderId="0" xfId="0" applyFont="1" applyBorder="1" applyAlignment="1">
      <alignment horizontal="left"/>
    </xf>
    <xf numFmtId="0" fontId="4" fillId="5" borderId="6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left"/>
    </xf>
    <xf numFmtId="4" fontId="4" fillId="6" borderId="1" xfId="0" applyNumberFormat="1" applyFont="1" applyFill="1" applyBorder="1" applyAlignment="1">
      <alignment horizontal="center" vertical="center"/>
    </xf>
    <xf numFmtId="4" fontId="3" fillId="6" borderId="1" xfId="0" applyNumberFormat="1" applyFont="1" applyFill="1" applyBorder="1" applyAlignment="1">
      <alignment horizontal="center" vertical="center"/>
    </xf>
  </cellXfs>
  <cellStyles count="4">
    <cellStyle name="Обычный" xfId="0" builtinId="0"/>
    <cellStyle name="Обычный 2" xfId="1"/>
    <cellStyle name="Финансовый 2" xfId="2"/>
    <cellStyle name="Финансовый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42"/>
  <sheetViews>
    <sheetView tabSelected="1" view="pageBreakPreview" topLeftCell="A17" zoomScale="70" zoomScaleNormal="100" zoomScaleSheetLayoutView="70" workbookViewId="0">
      <selection activeCell="P36" sqref="P36"/>
    </sheetView>
  </sheetViews>
  <sheetFormatPr defaultColWidth="8.85546875" defaultRowHeight="15.75"/>
  <cols>
    <col min="1" max="1" width="8.42578125" style="2" customWidth="1"/>
    <col min="2" max="2" width="48" style="2" customWidth="1"/>
    <col min="3" max="3" width="22.5703125" style="2" customWidth="1"/>
    <col min="4" max="4" width="14.7109375" style="2" customWidth="1"/>
    <col min="5" max="5" width="12.42578125" style="2" customWidth="1"/>
    <col min="6" max="6" width="22.85546875" style="1" customWidth="1"/>
    <col min="7" max="7" width="14.5703125" style="1" hidden="1" customWidth="1"/>
    <col min="8" max="8" width="14.7109375" style="38" hidden="1" customWidth="1"/>
    <col min="9" max="9" width="16.28515625" style="27" hidden="1" customWidth="1"/>
    <col min="10" max="10" width="15" style="27" hidden="1" customWidth="1"/>
    <col min="11" max="11" width="14.28515625" style="2" hidden="1" customWidth="1"/>
    <col min="12" max="12" width="13.5703125" style="2" hidden="1" customWidth="1"/>
    <col min="13" max="13" width="17.140625" style="27" hidden="1" customWidth="1"/>
    <col min="14" max="14" width="8.85546875" style="2" hidden="1" customWidth="1"/>
    <col min="15" max="15" width="16.42578125" style="2" hidden="1" customWidth="1"/>
    <col min="16" max="16" width="14" style="73" customWidth="1"/>
    <col min="17" max="19" width="8.85546875" style="2" customWidth="1"/>
    <col min="20" max="20" width="11.5703125" style="2" customWidth="1"/>
    <col min="21" max="16384" width="8.85546875" style="2"/>
  </cols>
  <sheetData>
    <row r="1" spans="1:18">
      <c r="B1" s="2" t="s">
        <v>46</v>
      </c>
      <c r="F1" s="80"/>
      <c r="G1" s="7"/>
      <c r="H1" s="26" t="s">
        <v>36</v>
      </c>
    </row>
    <row r="2" spans="1:18">
      <c r="E2" s="93" t="s">
        <v>37</v>
      </c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</row>
    <row r="3" spans="1:18" ht="15" customHeight="1">
      <c r="A3" s="94" t="s">
        <v>65</v>
      </c>
      <c r="B3" s="94"/>
      <c r="C3" s="94"/>
      <c r="D3" s="94"/>
      <c r="E3" s="94"/>
      <c r="F3" s="94"/>
      <c r="G3" s="94"/>
      <c r="H3" s="94"/>
      <c r="I3" s="94"/>
      <c r="J3" s="92"/>
      <c r="K3" s="92"/>
      <c r="L3" s="92"/>
      <c r="M3" s="92"/>
      <c r="N3" s="92"/>
      <c r="O3" s="92"/>
      <c r="P3" s="92"/>
    </row>
    <row r="4" spans="1:18" s="9" customFormat="1" ht="41.25" customHeight="1">
      <c r="A4" s="94"/>
      <c r="B4" s="94"/>
      <c r="C4" s="94"/>
      <c r="D4" s="94"/>
      <c r="E4" s="94"/>
      <c r="F4" s="94"/>
      <c r="G4" s="94"/>
      <c r="H4" s="94"/>
      <c r="I4" s="94"/>
      <c r="J4" s="92"/>
      <c r="K4" s="92"/>
      <c r="L4" s="92"/>
      <c r="M4" s="92"/>
      <c r="N4" s="92"/>
      <c r="O4" s="92"/>
      <c r="P4" s="92"/>
      <c r="Q4" s="29"/>
      <c r="R4" s="29"/>
    </row>
    <row r="5" spans="1:18" ht="20.25" customHeight="1">
      <c r="A5" s="8"/>
      <c r="B5" s="8" t="s">
        <v>47</v>
      </c>
      <c r="C5" s="8" t="s">
        <v>31</v>
      </c>
      <c r="D5" s="10">
        <v>2703</v>
      </c>
      <c r="E5" s="10">
        <v>2703</v>
      </c>
      <c r="F5" s="11"/>
      <c r="G5" s="11"/>
      <c r="H5" s="28"/>
      <c r="I5" s="29"/>
      <c r="K5" s="8"/>
      <c r="L5" s="8"/>
    </row>
    <row r="6" spans="1:18" ht="20.25" customHeight="1">
      <c r="A6" s="97" t="s">
        <v>35</v>
      </c>
      <c r="B6" s="97"/>
      <c r="C6" s="97"/>
      <c r="D6" s="97"/>
      <c r="E6" s="97"/>
      <c r="F6" s="97"/>
      <c r="G6" s="97"/>
      <c r="H6" s="97"/>
      <c r="I6" s="97"/>
      <c r="K6" s="95" t="s">
        <v>48</v>
      </c>
      <c r="L6" s="95"/>
      <c r="M6" s="95"/>
    </row>
    <row r="7" spans="1:18" ht="53.45" customHeight="1">
      <c r="A7" s="12" t="s">
        <v>24</v>
      </c>
      <c r="B7" s="12" t="s">
        <v>25</v>
      </c>
      <c r="C7" s="12" t="s">
        <v>57</v>
      </c>
      <c r="D7" s="12" t="s">
        <v>58</v>
      </c>
      <c r="E7" s="12" t="s">
        <v>59</v>
      </c>
      <c r="F7" s="13" t="s">
        <v>54</v>
      </c>
      <c r="G7" s="13" t="s">
        <v>55</v>
      </c>
      <c r="H7" s="30" t="s">
        <v>34</v>
      </c>
      <c r="I7" s="25" t="s">
        <v>26</v>
      </c>
      <c r="J7" s="30" t="s">
        <v>43</v>
      </c>
      <c r="K7" s="12" t="s">
        <v>28</v>
      </c>
      <c r="L7" s="12"/>
      <c r="M7" s="32"/>
      <c r="P7" s="30" t="s">
        <v>43</v>
      </c>
    </row>
    <row r="8" spans="1:18" ht="63">
      <c r="A8" s="12">
        <v>1</v>
      </c>
      <c r="B8" s="14" t="s">
        <v>13</v>
      </c>
      <c r="C8" s="12" t="s">
        <v>29</v>
      </c>
      <c r="D8" s="6">
        <v>0.33</v>
      </c>
      <c r="E8" s="6">
        <v>2703</v>
      </c>
      <c r="F8" s="13" t="s">
        <v>30</v>
      </c>
      <c r="G8" s="13">
        <v>12</v>
      </c>
      <c r="H8" s="31">
        <f>D8*E8</f>
        <v>891.99</v>
      </c>
      <c r="I8" s="25">
        <f>H8*G8</f>
        <v>10703.880000000001</v>
      </c>
      <c r="J8" s="32">
        <f>I8/G8/E8</f>
        <v>0.33000000000000007</v>
      </c>
      <c r="K8" s="12"/>
      <c r="L8" s="12"/>
      <c r="M8" s="32"/>
      <c r="O8" s="68"/>
      <c r="P8" s="30">
        <f>J8*1.04*1.092*1.072*1.0915*1.1304</f>
        <v>0.49570190941759507</v>
      </c>
    </row>
    <row r="9" spans="1:18" ht="63">
      <c r="A9" s="12">
        <f t="shared" ref="A9:A25" si="0">A8+1</f>
        <v>2</v>
      </c>
      <c r="B9" s="42" t="s">
        <v>50</v>
      </c>
      <c r="C9" s="12" t="s">
        <v>29</v>
      </c>
      <c r="D9" s="6">
        <v>0.08</v>
      </c>
      <c r="E9" s="6">
        <v>2703</v>
      </c>
      <c r="F9" s="13" t="s">
        <v>30</v>
      </c>
      <c r="G9" s="13">
        <v>12</v>
      </c>
      <c r="H9" s="31">
        <f t="shared" ref="H9:H25" si="1">D9*E9</f>
        <v>216.24</v>
      </c>
      <c r="I9" s="25">
        <f t="shared" ref="I9:I25" si="2">H9*G9</f>
        <v>2594.88</v>
      </c>
      <c r="J9" s="32">
        <f t="shared" ref="J9:J25" si="3">I9/G9/E9</f>
        <v>0.08</v>
      </c>
      <c r="K9" s="12"/>
      <c r="L9" s="12"/>
      <c r="M9" s="32"/>
      <c r="O9" s="68"/>
      <c r="P9" s="30">
        <f t="shared" ref="P9:P25" si="4">J9*1.04*1.092*1.072*1.0915*1.1304</f>
        <v>0.1201701598588109</v>
      </c>
    </row>
    <row r="10" spans="1:18" ht="63">
      <c r="A10" s="12">
        <f t="shared" si="0"/>
        <v>3</v>
      </c>
      <c r="B10" s="14" t="s">
        <v>14</v>
      </c>
      <c r="C10" s="12" t="s">
        <v>38</v>
      </c>
      <c r="D10" s="6">
        <v>0.16</v>
      </c>
      <c r="E10" s="6">
        <v>2703</v>
      </c>
      <c r="F10" s="13" t="s">
        <v>30</v>
      </c>
      <c r="G10" s="13">
        <v>12</v>
      </c>
      <c r="H10" s="31">
        <f t="shared" si="1"/>
        <v>432.48</v>
      </c>
      <c r="I10" s="25">
        <f t="shared" si="2"/>
        <v>5189.76</v>
      </c>
      <c r="J10" s="32">
        <f t="shared" si="3"/>
        <v>0.16</v>
      </c>
      <c r="K10" s="12"/>
      <c r="L10" s="12"/>
      <c r="M10" s="32"/>
      <c r="O10" s="68"/>
      <c r="P10" s="30">
        <f t="shared" si="4"/>
        <v>0.24034031971762179</v>
      </c>
    </row>
    <row r="11" spans="1:18" ht="30" customHeight="1">
      <c r="A11" s="12">
        <f t="shared" si="0"/>
        <v>4</v>
      </c>
      <c r="B11" s="14" t="s">
        <v>15</v>
      </c>
      <c r="C11" s="12" t="s">
        <v>39</v>
      </c>
      <c r="D11" s="6">
        <v>7.0000000000000007E-2</v>
      </c>
      <c r="E11" s="6">
        <v>2703</v>
      </c>
      <c r="F11" s="13" t="s">
        <v>30</v>
      </c>
      <c r="G11" s="13">
        <v>12</v>
      </c>
      <c r="H11" s="31">
        <f t="shared" si="1"/>
        <v>189.21</v>
      </c>
      <c r="I11" s="25">
        <f t="shared" si="2"/>
        <v>2270.52</v>
      </c>
      <c r="J11" s="32">
        <f t="shared" si="3"/>
        <v>7.0000000000000007E-2</v>
      </c>
      <c r="K11" s="12"/>
      <c r="L11" s="12"/>
      <c r="M11" s="32"/>
      <c r="O11" s="68"/>
      <c r="P11" s="30">
        <f t="shared" si="4"/>
        <v>0.10514888987645954</v>
      </c>
    </row>
    <row r="12" spans="1:18" ht="78.75">
      <c r="A12" s="12">
        <f t="shared" si="0"/>
        <v>5</v>
      </c>
      <c r="B12" s="14" t="s">
        <v>16</v>
      </c>
      <c r="C12" s="12" t="s">
        <v>40</v>
      </c>
      <c r="D12" s="6">
        <v>0.04</v>
      </c>
      <c r="E12" s="6">
        <v>2703</v>
      </c>
      <c r="F12" s="13" t="s">
        <v>30</v>
      </c>
      <c r="G12" s="13">
        <v>12</v>
      </c>
      <c r="H12" s="31">
        <f t="shared" si="1"/>
        <v>108.12</v>
      </c>
      <c r="I12" s="25">
        <f t="shared" si="2"/>
        <v>1297.44</v>
      </c>
      <c r="J12" s="32">
        <f t="shared" si="3"/>
        <v>0.04</v>
      </c>
      <c r="K12" s="12"/>
      <c r="L12" s="12"/>
      <c r="M12" s="32"/>
      <c r="O12" s="68"/>
      <c r="P12" s="30">
        <f t="shared" si="4"/>
        <v>6.0085079929405448E-2</v>
      </c>
    </row>
    <row r="13" spans="1:18" ht="63">
      <c r="A13" s="12">
        <f t="shared" si="0"/>
        <v>6</v>
      </c>
      <c r="B13" s="14" t="s">
        <v>17</v>
      </c>
      <c r="C13" s="12" t="s">
        <v>41</v>
      </c>
      <c r="D13" s="6">
        <v>0.2</v>
      </c>
      <c r="E13" s="6">
        <v>2703</v>
      </c>
      <c r="F13" s="13" t="s">
        <v>30</v>
      </c>
      <c r="G13" s="13">
        <v>12</v>
      </c>
      <c r="H13" s="31">
        <f t="shared" si="1"/>
        <v>540.6</v>
      </c>
      <c r="I13" s="25">
        <f t="shared" si="2"/>
        <v>6487.2000000000007</v>
      </c>
      <c r="J13" s="32">
        <f t="shared" si="3"/>
        <v>0.2</v>
      </c>
      <c r="K13" s="12"/>
      <c r="L13" s="12"/>
      <c r="M13" s="32"/>
      <c r="O13" s="68"/>
      <c r="P13" s="30">
        <f t="shared" si="4"/>
        <v>0.30042539964702725</v>
      </c>
    </row>
    <row r="14" spans="1:18" ht="63">
      <c r="A14" s="12">
        <f t="shared" si="0"/>
        <v>7</v>
      </c>
      <c r="B14" s="14" t="s">
        <v>51</v>
      </c>
      <c r="C14" s="12" t="s">
        <v>6</v>
      </c>
      <c r="D14" s="6">
        <v>0.18000000000000002</v>
      </c>
      <c r="E14" s="6">
        <v>2703</v>
      </c>
      <c r="F14" s="13" t="s">
        <v>30</v>
      </c>
      <c r="G14" s="13">
        <v>12</v>
      </c>
      <c r="H14" s="31">
        <f t="shared" si="1"/>
        <v>486.54000000000008</v>
      </c>
      <c r="I14" s="25">
        <f t="shared" si="2"/>
        <v>5838.4800000000014</v>
      </c>
      <c r="J14" s="32">
        <f t="shared" si="3"/>
        <v>0.18000000000000005</v>
      </c>
      <c r="K14" s="12"/>
      <c r="L14" s="12"/>
      <c r="M14" s="32"/>
      <c r="O14" s="68"/>
      <c r="P14" s="30">
        <f t="shared" si="4"/>
        <v>0.27038285968232462</v>
      </c>
    </row>
    <row r="15" spans="1:18" ht="63">
      <c r="A15" s="12">
        <f t="shared" si="0"/>
        <v>8</v>
      </c>
      <c r="B15" s="14" t="s">
        <v>18</v>
      </c>
      <c r="C15" s="12" t="s">
        <v>6</v>
      </c>
      <c r="D15" s="6">
        <v>0.19</v>
      </c>
      <c r="E15" s="6">
        <v>2703</v>
      </c>
      <c r="F15" s="13" t="s">
        <v>30</v>
      </c>
      <c r="G15" s="13">
        <v>12</v>
      </c>
      <c r="H15" s="31">
        <f t="shared" si="1"/>
        <v>513.57000000000005</v>
      </c>
      <c r="I15" s="25">
        <f t="shared" si="2"/>
        <v>6162.84</v>
      </c>
      <c r="J15" s="32">
        <f t="shared" si="3"/>
        <v>0.19000000000000003</v>
      </c>
      <c r="K15" s="12"/>
      <c r="L15" s="12"/>
      <c r="M15" s="32"/>
      <c r="O15" s="68"/>
      <c r="P15" s="30">
        <f t="shared" si="4"/>
        <v>0.28540412966467593</v>
      </c>
    </row>
    <row r="16" spans="1:18" ht="33" customHeight="1">
      <c r="A16" s="12">
        <f t="shared" si="0"/>
        <v>9</v>
      </c>
      <c r="B16" s="14" t="s">
        <v>52</v>
      </c>
      <c r="C16" s="12" t="s">
        <v>29</v>
      </c>
      <c r="D16" s="6">
        <v>0.52</v>
      </c>
      <c r="E16" s="6">
        <v>2703</v>
      </c>
      <c r="F16" s="13" t="s">
        <v>53</v>
      </c>
      <c r="G16" s="13">
        <v>12</v>
      </c>
      <c r="H16" s="31">
        <f t="shared" si="1"/>
        <v>1405.56</v>
      </c>
      <c r="I16" s="25">
        <f t="shared" si="2"/>
        <v>16866.72</v>
      </c>
      <c r="J16" s="32">
        <f t="shared" si="3"/>
        <v>0.52</v>
      </c>
      <c r="K16" s="12"/>
      <c r="L16" s="12"/>
      <c r="M16" s="32"/>
      <c r="O16" s="68"/>
      <c r="P16" s="30">
        <f t="shared" si="4"/>
        <v>0.78110603908227083</v>
      </c>
    </row>
    <row r="17" spans="1:17" ht="33" customHeight="1">
      <c r="A17" s="12">
        <f t="shared" si="0"/>
        <v>10</v>
      </c>
      <c r="B17" s="14" t="s">
        <v>44</v>
      </c>
      <c r="C17" s="12" t="s">
        <v>45</v>
      </c>
      <c r="D17" s="6">
        <v>0.44</v>
      </c>
      <c r="E17" s="6">
        <v>2703</v>
      </c>
      <c r="F17" s="13" t="s">
        <v>53</v>
      </c>
      <c r="G17" s="13">
        <v>12</v>
      </c>
      <c r="H17" s="31">
        <f t="shared" si="1"/>
        <v>1189.32</v>
      </c>
      <c r="I17" s="25">
        <f t="shared" si="2"/>
        <v>14271.84</v>
      </c>
      <c r="J17" s="32">
        <f t="shared" si="3"/>
        <v>0.44</v>
      </c>
      <c r="K17" s="12"/>
      <c r="L17" s="12"/>
      <c r="M17" s="32"/>
      <c r="O17" s="68"/>
      <c r="P17" s="30">
        <f t="shared" si="4"/>
        <v>0.66093587922345998</v>
      </c>
    </row>
    <row r="18" spans="1:17" ht="41.25" customHeight="1">
      <c r="A18" s="12">
        <f t="shared" si="0"/>
        <v>11</v>
      </c>
      <c r="B18" s="14" t="s">
        <v>19</v>
      </c>
      <c r="C18" s="12" t="s">
        <v>6</v>
      </c>
      <c r="D18" s="6">
        <v>0.05</v>
      </c>
      <c r="E18" s="6">
        <v>2703</v>
      </c>
      <c r="F18" s="13" t="s">
        <v>1</v>
      </c>
      <c r="G18" s="13">
        <v>12</v>
      </c>
      <c r="H18" s="31">
        <f t="shared" si="1"/>
        <v>135.15</v>
      </c>
      <c r="I18" s="25">
        <f t="shared" si="2"/>
        <v>1621.8000000000002</v>
      </c>
      <c r="J18" s="32">
        <f t="shared" si="3"/>
        <v>0.05</v>
      </c>
      <c r="K18" s="12"/>
      <c r="L18" s="12"/>
      <c r="M18" s="32"/>
      <c r="O18" s="68"/>
      <c r="P18" s="30">
        <f t="shared" si="4"/>
        <v>7.5106349911756812E-2</v>
      </c>
    </row>
    <row r="19" spans="1:17" ht="79.5" customHeight="1">
      <c r="A19" s="12">
        <f t="shared" si="0"/>
        <v>12</v>
      </c>
      <c r="B19" s="14" t="s">
        <v>20</v>
      </c>
      <c r="C19" s="12" t="s">
        <v>6</v>
      </c>
      <c r="D19" s="6">
        <v>0.08</v>
      </c>
      <c r="E19" s="6">
        <v>2703</v>
      </c>
      <c r="F19" s="13" t="s">
        <v>61</v>
      </c>
      <c r="G19" s="13">
        <v>12</v>
      </c>
      <c r="H19" s="31">
        <f t="shared" si="1"/>
        <v>216.24</v>
      </c>
      <c r="I19" s="25">
        <f t="shared" si="2"/>
        <v>2594.88</v>
      </c>
      <c r="J19" s="32">
        <f t="shared" si="3"/>
        <v>0.08</v>
      </c>
      <c r="K19" s="12"/>
      <c r="L19" s="12"/>
      <c r="M19" s="32"/>
      <c r="O19" s="68"/>
      <c r="P19" s="30">
        <f t="shared" si="4"/>
        <v>0.1201701598588109</v>
      </c>
    </row>
    <row r="20" spans="1:17" ht="31.5">
      <c r="A20" s="12">
        <f t="shared" si="0"/>
        <v>13</v>
      </c>
      <c r="B20" s="14" t="s">
        <v>2</v>
      </c>
      <c r="C20" s="12" t="s">
        <v>42</v>
      </c>
      <c r="D20" s="6">
        <v>0.63</v>
      </c>
      <c r="E20" s="6">
        <v>2703</v>
      </c>
      <c r="F20" s="13" t="s">
        <v>0</v>
      </c>
      <c r="G20" s="13">
        <v>12</v>
      </c>
      <c r="H20" s="31">
        <f t="shared" si="1"/>
        <v>1702.89</v>
      </c>
      <c r="I20" s="25">
        <f t="shared" si="2"/>
        <v>20434.68</v>
      </c>
      <c r="J20" s="32">
        <f t="shared" si="3"/>
        <v>0.63</v>
      </c>
      <c r="K20" s="12">
        <v>19800</v>
      </c>
      <c r="L20" s="12">
        <f>K20/12/E20</f>
        <v>0.61043285238623757</v>
      </c>
      <c r="M20" s="32"/>
      <c r="O20" s="68"/>
      <c r="P20" s="30">
        <f t="shared" si="4"/>
        <v>0.94634000888813574</v>
      </c>
      <c r="Q20" s="82"/>
    </row>
    <row r="21" spans="1:17" s="45" customFormat="1" ht="31.5">
      <c r="A21" s="46">
        <f t="shared" si="0"/>
        <v>14</v>
      </c>
      <c r="B21" s="55" t="s">
        <v>49</v>
      </c>
      <c r="C21" s="46" t="s">
        <v>5</v>
      </c>
      <c r="D21" s="53">
        <v>1.3900000000000001</v>
      </c>
      <c r="E21" s="53">
        <v>2703</v>
      </c>
      <c r="F21" s="47" t="s">
        <v>53</v>
      </c>
      <c r="G21" s="47">
        <v>12</v>
      </c>
      <c r="H21" s="54">
        <f t="shared" si="1"/>
        <v>3757.1700000000005</v>
      </c>
      <c r="I21" s="49">
        <f t="shared" si="2"/>
        <v>45086.040000000008</v>
      </c>
      <c r="J21" s="50">
        <f t="shared" si="3"/>
        <v>1.3900000000000001</v>
      </c>
      <c r="K21" s="53">
        <v>266</v>
      </c>
      <c r="L21" s="53">
        <f>(3033.66+280+42.41)*12</f>
        <v>40272.839999999997</v>
      </c>
      <c r="M21" s="50">
        <f>L21*0.06+L21</f>
        <v>42689.210399999996</v>
      </c>
      <c r="O21" s="71"/>
      <c r="P21" s="30">
        <f t="shared" si="4"/>
        <v>2.0879565275468397</v>
      </c>
    </row>
    <row r="22" spans="1:17" s="45" customFormat="1" ht="47.25">
      <c r="A22" s="46">
        <f t="shared" si="0"/>
        <v>15</v>
      </c>
      <c r="B22" s="55" t="s">
        <v>62</v>
      </c>
      <c r="C22" s="46" t="s">
        <v>4</v>
      </c>
      <c r="D22" s="53">
        <v>4.9400000000000004</v>
      </c>
      <c r="E22" s="53">
        <v>2703</v>
      </c>
      <c r="F22" s="47" t="s">
        <v>7</v>
      </c>
      <c r="G22" s="47">
        <v>12</v>
      </c>
      <c r="H22" s="54">
        <f t="shared" si="1"/>
        <v>13352.820000000002</v>
      </c>
      <c r="I22" s="49">
        <f t="shared" si="2"/>
        <v>160233.84000000003</v>
      </c>
      <c r="J22" s="50">
        <f t="shared" si="3"/>
        <v>4.9400000000000004</v>
      </c>
      <c r="K22" s="46">
        <v>755</v>
      </c>
      <c r="L22" s="46">
        <f>(8849.69+220+488.82)*12</f>
        <v>114702.12</v>
      </c>
      <c r="M22" s="50">
        <f>L22*0.06+L22</f>
        <v>121584.2472</v>
      </c>
      <c r="O22" s="71"/>
      <c r="P22" s="30">
        <f t="shared" si="4"/>
        <v>7.420507371281575</v>
      </c>
    </row>
    <row r="23" spans="1:17">
      <c r="A23" s="12">
        <f t="shared" si="0"/>
        <v>16</v>
      </c>
      <c r="B23" s="15" t="s">
        <v>21</v>
      </c>
      <c r="C23" s="5" t="s">
        <v>29</v>
      </c>
      <c r="D23" s="6">
        <v>1.26</v>
      </c>
      <c r="E23" s="6">
        <v>2703</v>
      </c>
      <c r="F23" s="13" t="s">
        <v>53</v>
      </c>
      <c r="G23" s="13">
        <v>12</v>
      </c>
      <c r="H23" s="31">
        <f t="shared" si="1"/>
        <v>3405.78</v>
      </c>
      <c r="I23" s="25">
        <f t="shared" si="2"/>
        <v>40869.360000000001</v>
      </c>
      <c r="J23" s="32">
        <f t="shared" si="3"/>
        <v>1.26</v>
      </c>
      <c r="K23" s="12"/>
      <c r="L23" s="12"/>
      <c r="M23" s="32"/>
      <c r="O23" s="68"/>
      <c r="P23" s="30">
        <f t="shared" si="4"/>
        <v>1.8926800177762715</v>
      </c>
    </row>
    <row r="24" spans="1:17">
      <c r="A24" s="12">
        <f t="shared" si="0"/>
        <v>17</v>
      </c>
      <c r="B24" s="15" t="s">
        <v>22</v>
      </c>
      <c r="C24" s="5" t="s">
        <v>32</v>
      </c>
      <c r="D24" s="6">
        <v>0.14000000000000001</v>
      </c>
      <c r="E24" s="6">
        <v>2703</v>
      </c>
      <c r="F24" s="13" t="s">
        <v>53</v>
      </c>
      <c r="G24" s="13">
        <v>12</v>
      </c>
      <c r="H24" s="31">
        <f t="shared" si="1"/>
        <v>378.42</v>
      </c>
      <c r="I24" s="25">
        <f t="shared" si="2"/>
        <v>4541.04</v>
      </c>
      <c r="J24" s="32">
        <f t="shared" si="3"/>
        <v>0.14000000000000001</v>
      </c>
      <c r="K24" s="12"/>
      <c r="L24" s="12"/>
      <c r="M24" s="32"/>
      <c r="O24" s="68"/>
      <c r="P24" s="30">
        <f t="shared" si="4"/>
        <v>0.21029777975291908</v>
      </c>
    </row>
    <row r="25" spans="1:17" ht="36" customHeight="1">
      <c r="A25" s="12">
        <f t="shared" si="0"/>
        <v>18</v>
      </c>
      <c r="B25" s="40" t="s">
        <v>23</v>
      </c>
      <c r="C25" s="4" t="s">
        <v>29</v>
      </c>
      <c r="D25" s="6">
        <v>1.28</v>
      </c>
      <c r="E25" s="6">
        <v>2703</v>
      </c>
      <c r="F25" s="13" t="s">
        <v>53</v>
      </c>
      <c r="G25" s="13">
        <v>12</v>
      </c>
      <c r="H25" s="31">
        <f t="shared" si="1"/>
        <v>3459.84</v>
      </c>
      <c r="I25" s="25">
        <f t="shared" si="2"/>
        <v>41518.080000000002</v>
      </c>
      <c r="J25" s="32">
        <f t="shared" si="3"/>
        <v>1.28</v>
      </c>
      <c r="K25" s="12"/>
      <c r="L25" s="12"/>
      <c r="M25" s="32"/>
      <c r="O25" s="68"/>
      <c r="P25" s="30">
        <f t="shared" si="4"/>
        <v>1.9227225577409743</v>
      </c>
    </row>
    <row r="26" spans="1:17" s="43" customFormat="1">
      <c r="A26" s="96" t="s">
        <v>56</v>
      </c>
      <c r="B26" s="98"/>
      <c r="C26" s="96"/>
      <c r="D26" s="96"/>
      <c r="E26" s="96"/>
      <c r="F26" s="96"/>
      <c r="G26" s="57"/>
      <c r="H26" s="58">
        <f>SUM(H8:H25)</f>
        <v>32381.94</v>
      </c>
      <c r="I26" s="58">
        <f>SUM(I8:I25)</f>
        <v>388583.28</v>
      </c>
      <c r="J26" s="58">
        <f>SUM(J8:J25)</f>
        <v>11.98</v>
      </c>
      <c r="K26" s="58">
        <f t="shared" ref="K26:O26" si="5">SUM(K8:K25)</f>
        <v>20821</v>
      </c>
      <c r="L26" s="58">
        <f t="shared" si="5"/>
        <v>154975.57043285237</v>
      </c>
      <c r="M26" s="58">
        <f t="shared" si="5"/>
        <v>164273.45759999999</v>
      </c>
      <c r="N26" s="58">
        <f t="shared" si="5"/>
        <v>0</v>
      </c>
      <c r="O26" s="58">
        <f t="shared" si="5"/>
        <v>0</v>
      </c>
      <c r="P26" s="77">
        <f>SUM(P8:P25)</f>
        <v>17.995481438856938</v>
      </c>
    </row>
    <row r="27" spans="1:17" s="45" customFormat="1">
      <c r="A27" s="99" t="s">
        <v>8</v>
      </c>
      <c r="B27" s="99"/>
      <c r="C27" s="99"/>
      <c r="D27" s="99"/>
      <c r="E27" s="99"/>
      <c r="F27" s="99"/>
      <c r="G27" s="99"/>
      <c r="H27" s="99"/>
      <c r="I27" s="99"/>
      <c r="J27" s="44"/>
      <c r="K27" s="44"/>
      <c r="L27" s="44"/>
      <c r="M27" s="44"/>
      <c r="P27" s="74"/>
    </row>
    <row r="28" spans="1:17" s="45" customFormat="1" ht="56.25" customHeight="1">
      <c r="A28" s="46" t="s">
        <v>24</v>
      </c>
      <c r="B28" s="46" t="s">
        <v>25</v>
      </c>
      <c r="C28" s="46" t="s">
        <v>57</v>
      </c>
      <c r="D28" s="46" t="s">
        <v>58</v>
      </c>
      <c r="E28" s="46" t="s">
        <v>59</v>
      </c>
      <c r="F28" s="47" t="s">
        <v>54</v>
      </c>
      <c r="G28" s="47" t="s">
        <v>55</v>
      </c>
      <c r="H28" s="48" t="s">
        <v>34</v>
      </c>
      <c r="I28" s="49" t="s">
        <v>26</v>
      </c>
      <c r="J28" s="48" t="s">
        <v>43</v>
      </c>
      <c r="K28" s="46"/>
      <c r="L28" s="46"/>
      <c r="M28" s="50"/>
      <c r="P28" s="75"/>
    </row>
    <row r="29" spans="1:17" s="45" customFormat="1" ht="28.15" customHeight="1">
      <c r="A29" s="46">
        <v>1</v>
      </c>
      <c r="B29" s="51" t="s">
        <v>8</v>
      </c>
      <c r="C29" s="52"/>
      <c r="D29" s="53">
        <v>0.76</v>
      </c>
      <c r="E29" s="46">
        <v>2703</v>
      </c>
      <c r="F29" s="47" t="s">
        <v>33</v>
      </c>
      <c r="G29" s="47">
        <v>12</v>
      </c>
      <c r="H29" s="54"/>
      <c r="I29" s="49">
        <f>D29*E29*G29</f>
        <v>24651.360000000001</v>
      </c>
      <c r="J29" s="50">
        <f>I29/G29/E29</f>
        <v>0.76000000000000012</v>
      </c>
      <c r="K29" s="46"/>
      <c r="L29" s="46"/>
      <c r="M29" s="50"/>
      <c r="O29" s="44"/>
      <c r="P29" s="75">
        <f>J29*1.04*1.092*1.072*1.0915*1.1304</f>
        <v>1.1416165186587037</v>
      </c>
    </row>
    <row r="30" spans="1:17" s="45" customFormat="1" ht="31.5" customHeight="1">
      <c r="A30" s="46">
        <v>2</v>
      </c>
      <c r="B30" s="55" t="s">
        <v>11</v>
      </c>
      <c r="C30" s="46" t="s">
        <v>10</v>
      </c>
      <c r="D30" s="81">
        <f>15.97*1.072*1.083*1.1304</f>
        <v>20.958505308288</v>
      </c>
      <c r="E30" s="53">
        <v>1340</v>
      </c>
      <c r="F30" s="47" t="s">
        <v>3</v>
      </c>
      <c r="G30" s="47">
        <v>1</v>
      </c>
      <c r="H30" s="54">
        <f>D30*E30</f>
        <v>28084.397113105919</v>
      </c>
      <c r="I30" s="49">
        <f>H30*G30</f>
        <v>28084.397113105919</v>
      </c>
      <c r="J30" s="50">
        <f>I30/12/E29</f>
        <v>0.86584033521722537</v>
      </c>
      <c r="K30" s="46"/>
      <c r="L30" s="46"/>
      <c r="M30" s="50"/>
      <c r="O30" s="44"/>
      <c r="P30" s="75">
        <f>D30*E30/12/E29</f>
        <v>0.86584033521722537</v>
      </c>
    </row>
    <row r="31" spans="1:17" s="45" customFormat="1" ht="27" customHeight="1">
      <c r="A31" s="46">
        <f>A30+1</f>
        <v>3</v>
      </c>
      <c r="B31" s="55" t="s">
        <v>12</v>
      </c>
      <c r="C31" s="46" t="s">
        <v>10</v>
      </c>
      <c r="D31" s="81">
        <f>11.52*1.072*1.083*1.1304</f>
        <v>15.118470955008</v>
      </c>
      <c r="E31" s="53">
        <v>1340</v>
      </c>
      <c r="F31" s="47" t="s">
        <v>3</v>
      </c>
      <c r="G31" s="47">
        <v>1</v>
      </c>
      <c r="H31" s="54">
        <f>D31*E31</f>
        <v>20258.751079710721</v>
      </c>
      <c r="I31" s="49">
        <f>H31*G31</f>
        <v>20258.751079710721</v>
      </c>
      <c r="J31" s="50">
        <f>I31/12/E29</f>
        <v>0.62457612158437292</v>
      </c>
      <c r="K31" s="46"/>
      <c r="L31" s="46"/>
      <c r="M31" s="50"/>
      <c r="O31" s="44"/>
      <c r="P31" s="75">
        <f>D31*E31/12/E29</f>
        <v>0.62457612158437292</v>
      </c>
    </row>
    <row r="32" spans="1:17" s="56" customFormat="1">
      <c r="A32" s="87" t="s">
        <v>56</v>
      </c>
      <c r="B32" s="87"/>
      <c r="C32" s="87"/>
      <c r="D32" s="87"/>
      <c r="E32" s="87"/>
      <c r="F32" s="87"/>
      <c r="G32" s="60"/>
      <c r="H32" s="61"/>
      <c r="I32" s="62">
        <f>SUM(I29:I31)</f>
        <v>72994.508192816647</v>
      </c>
      <c r="J32" s="63">
        <f>SUM(J29:J31)</f>
        <v>2.2504164568015983</v>
      </c>
      <c r="K32" s="63">
        <f t="shared" ref="K32:O32" si="6">SUM(K29:K31)</f>
        <v>0</v>
      </c>
      <c r="L32" s="63">
        <f t="shared" si="6"/>
        <v>0</v>
      </c>
      <c r="M32" s="63">
        <f t="shared" si="6"/>
        <v>0</v>
      </c>
      <c r="N32" s="63">
        <f t="shared" si="6"/>
        <v>0</v>
      </c>
      <c r="O32" s="63">
        <f t="shared" si="6"/>
        <v>0</v>
      </c>
      <c r="P32" s="76">
        <f>SUM(P29:P31)</f>
        <v>2.632032975460302</v>
      </c>
    </row>
    <row r="33" spans="1:16" s="43" customFormat="1">
      <c r="A33" s="96" t="s">
        <v>27</v>
      </c>
      <c r="B33" s="96"/>
      <c r="C33" s="96"/>
      <c r="D33" s="96"/>
      <c r="E33" s="96"/>
      <c r="F33" s="96"/>
      <c r="G33" s="57">
        <f>I33/12/E29</f>
        <v>14.230416456801597</v>
      </c>
      <c r="H33" s="58"/>
      <c r="I33" s="64">
        <f>I26+I32</f>
        <v>461577.78819281666</v>
      </c>
      <c r="J33" s="59">
        <f>J26+J32</f>
        <v>14.230416456801599</v>
      </c>
      <c r="K33" s="59">
        <f t="shared" ref="K33:P33" si="7">K26+K32</f>
        <v>20821</v>
      </c>
      <c r="L33" s="59">
        <f t="shared" si="7"/>
        <v>154975.57043285237</v>
      </c>
      <c r="M33" s="59">
        <f t="shared" si="7"/>
        <v>164273.45759999999</v>
      </c>
      <c r="N33" s="59">
        <f t="shared" si="7"/>
        <v>0</v>
      </c>
      <c r="O33" s="59">
        <f t="shared" si="7"/>
        <v>0</v>
      </c>
      <c r="P33" s="100">
        <f t="shared" si="7"/>
        <v>20.62751441431724</v>
      </c>
    </row>
    <row r="34" spans="1:16" s="43" customFormat="1">
      <c r="A34" s="83" t="s">
        <v>60</v>
      </c>
      <c r="B34" s="84"/>
      <c r="C34" s="84"/>
      <c r="D34" s="84"/>
      <c r="E34" s="84"/>
      <c r="F34" s="84"/>
      <c r="G34" s="84"/>
      <c r="H34" s="84"/>
      <c r="I34" s="84"/>
      <c r="J34" s="85"/>
      <c r="K34" s="65"/>
      <c r="L34" s="65"/>
      <c r="M34" s="65"/>
      <c r="P34" s="78"/>
    </row>
    <row r="35" spans="1:16" s="24" customFormat="1" ht="48.75" customHeight="1">
      <c r="A35" s="39">
        <v>1</v>
      </c>
      <c r="B35" s="41" t="s">
        <v>64</v>
      </c>
      <c r="C35" s="22" t="s">
        <v>29</v>
      </c>
      <c r="D35" s="23">
        <v>1.24</v>
      </c>
      <c r="E35" s="6">
        <v>2703</v>
      </c>
      <c r="F35" s="69" t="s">
        <v>9</v>
      </c>
      <c r="G35" s="13">
        <v>12</v>
      </c>
      <c r="H35" s="31">
        <f>D35*E35</f>
        <v>3351.72</v>
      </c>
      <c r="I35" s="25">
        <f>H35*G35</f>
        <v>40220.639999999999</v>
      </c>
      <c r="J35" s="70">
        <f>I35/G35/E35</f>
        <v>1.24</v>
      </c>
      <c r="K35" s="70" t="e">
        <f t="shared" ref="K35:O35" si="8">J35/H35/F35</f>
        <v>#VALUE!</v>
      </c>
      <c r="L35" s="70" t="e">
        <f t="shared" si="8"/>
        <v>#VALUE!</v>
      </c>
      <c r="M35" s="70" t="e">
        <f t="shared" si="8"/>
        <v>#VALUE!</v>
      </c>
      <c r="N35" s="70" t="e">
        <f t="shared" si="8"/>
        <v>#VALUE!</v>
      </c>
      <c r="O35" s="70" t="e">
        <f t="shared" si="8"/>
        <v>#VALUE!</v>
      </c>
      <c r="P35" s="72">
        <v>1.79</v>
      </c>
    </row>
    <row r="36" spans="1:16">
      <c r="A36" s="86" t="s">
        <v>63</v>
      </c>
      <c r="B36" s="87"/>
      <c r="C36" s="87"/>
      <c r="D36" s="87"/>
      <c r="E36" s="87"/>
      <c r="F36" s="88"/>
      <c r="G36" s="67">
        <f>G33+D35</f>
        <v>15.470416456801598</v>
      </c>
      <c r="H36" s="66"/>
      <c r="I36" s="66"/>
      <c r="J36" s="63">
        <f>J33+J35</f>
        <v>15.470416456801599</v>
      </c>
      <c r="K36" s="63" t="e">
        <f t="shared" ref="K36:O36" si="9">K33+K35</f>
        <v>#VALUE!</v>
      </c>
      <c r="L36" s="63" t="e">
        <f t="shared" si="9"/>
        <v>#VALUE!</v>
      </c>
      <c r="M36" s="63" t="e">
        <f t="shared" si="9"/>
        <v>#VALUE!</v>
      </c>
      <c r="N36" s="63" t="e">
        <f t="shared" si="9"/>
        <v>#VALUE!</v>
      </c>
      <c r="O36" s="63" t="e">
        <f t="shared" si="9"/>
        <v>#VALUE!</v>
      </c>
      <c r="P36" s="101">
        <f>P33+P35</f>
        <v>22.417514414317239</v>
      </c>
    </row>
    <row r="37" spans="1:16" ht="17.25" customHeight="1">
      <c r="A37" s="16"/>
      <c r="B37" s="89"/>
      <c r="C37" s="89"/>
      <c r="D37" s="89"/>
      <c r="E37" s="89"/>
      <c r="F37" s="89"/>
      <c r="G37" s="89"/>
      <c r="H37" s="89"/>
      <c r="I37" s="89"/>
      <c r="J37" s="90"/>
      <c r="K37" s="90"/>
      <c r="L37" s="90"/>
      <c r="M37" s="90"/>
      <c r="N37" s="90"/>
      <c r="O37" s="90"/>
      <c r="P37" s="90"/>
    </row>
    <row r="38" spans="1:16" ht="11.25" customHeight="1">
      <c r="A38" s="17"/>
      <c r="B38" s="91"/>
      <c r="C38" s="91"/>
      <c r="D38" s="91"/>
      <c r="E38" s="91"/>
      <c r="F38" s="91"/>
      <c r="G38" s="91"/>
      <c r="H38" s="91"/>
      <c r="I38" s="91"/>
      <c r="J38" s="92"/>
      <c r="K38" s="92"/>
      <c r="L38" s="92"/>
      <c r="M38" s="92"/>
      <c r="N38" s="92"/>
      <c r="O38" s="92"/>
      <c r="P38" s="92"/>
    </row>
    <row r="39" spans="1:16" ht="34.5" customHeight="1">
      <c r="A39" s="17"/>
      <c r="B39" s="91"/>
      <c r="C39" s="91"/>
      <c r="D39" s="91"/>
      <c r="E39" s="91"/>
      <c r="F39" s="91"/>
      <c r="G39" s="91"/>
      <c r="H39" s="91"/>
      <c r="I39" s="91"/>
      <c r="J39" s="92"/>
      <c r="K39" s="92"/>
      <c r="L39" s="92"/>
      <c r="M39" s="92"/>
      <c r="N39" s="92"/>
      <c r="O39" s="92"/>
      <c r="P39" s="92"/>
    </row>
    <row r="40" spans="1:16" ht="10.5" customHeight="1">
      <c r="A40" s="17"/>
      <c r="B40" s="17"/>
      <c r="C40" s="17"/>
      <c r="D40" s="17"/>
      <c r="E40" s="17"/>
      <c r="F40" s="18"/>
      <c r="G40" s="18"/>
      <c r="H40" s="33"/>
      <c r="I40" s="34"/>
      <c r="K40" s="17"/>
      <c r="L40" s="17"/>
    </row>
    <row r="41" spans="1:16" s="3" customFormat="1">
      <c r="A41" s="19"/>
      <c r="B41" s="20"/>
      <c r="C41" s="19"/>
      <c r="D41" s="20"/>
      <c r="F41" s="21"/>
      <c r="G41" s="21"/>
      <c r="H41" s="35"/>
      <c r="I41" s="36"/>
      <c r="J41" s="37"/>
      <c r="K41" s="19"/>
      <c r="L41" s="19"/>
      <c r="M41" s="37"/>
      <c r="P41" s="79"/>
    </row>
    <row r="42" spans="1:16" s="3" customFormat="1" ht="37.9" customHeight="1">
      <c r="A42" s="19"/>
      <c r="B42" s="19"/>
      <c r="C42" s="19"/>
      <c r="D42" s="20"/>
      <c r="E42" s="19"/>
      <c r="F42" s="21"/>
      <c r="G42" s="21"/>
      <c r="H42" s="35"/>
      <c r="I42" s="36"/>
      <c r="J42" s="37"/>
      <c r="K42" s="19"/>
      <c r="L42" s="19"/>
      <c r="M42" s="37"/>
      <c r="P42" s="79"/>
    </row>
  </sheetData>
  <mergeCells count="11">
    <mergeCell ref="A34:J34"/>
    <mergeCell ref="A36:F36"/>
    <mergeCell ref="B37:P39"/>
    <mergeCell ref="E2:Q2"/>
    <mergeCell ref="A3:P4"/>
    <mergeCell ref="K6:M6"/>
    <mergeCell ref="A32:F32"/>
    <mergeCell ref="A33:F33"/>
    <mergeCell ref="A6:I6"/>
    <mergeCell ref="A26:F26"/>
    <mergeCell ref="A27:I27"/>
  </mergeCells>
  <phoneticPr fontId="0" type="noConversion"/>
  <printOptions horizontalCentered="1" verticalCentered="1"/>
  <pageMargins left="0" right="0" top="0.15748031496062992" bottom="0.15748031496062992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ГИС сводная</vt:lpstr>
      <vt:lpstr>'ГИС сводная'!Область_печати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Пользователь Windows</cp:lastModifiedBy>
  <cp:lastPrinted>2026-02-06T07:49:54Z</cp:lastPrinted>
  <dcterms:created xsi:type="dcterms:W3CDTF">1996-10-08T23:32:33Z</dcterms:created>
  <dcterms:modified xsi:type="dcterms:W3CDTF">2026-02-06T07:49:57Z</dcterms:modified>
</cp:coreProperties>
</file>